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120" windowHeight="7950" activeTab="1"/>
  </bookViews>
  <sheets>
    <sheet name="MUSDES materi" sheetId="12" r:id="rId1"/>
    <sheet name="APBDes2018" sheetId="5" r:id="rId2"/>
    <sheet name="Lamp 1" sheetId="9" r:id="rId3"/>
    <sheet name="Lamp II" sheetId="1" r:id="rId4"/>
    <sheet name="lamp apbdes" sheetId="10" r:id="rId5"/>
    <sheet name="musdes apbdes" sheetId="11" r:id="rId6"/>
    <sheet name="afr musren" sheetId="7" r:id="rId7"/>
    <sheet name="siskeudes" sheetId="8" r:id="rId8"/>
    <sheet name="Pagu per bidang" sheetId="4" r:id="rId9"/>
    <sheet name="per kegiatan" sheetId="2" r:id="rId10"/>
    <sheet name="musren" sheetId="6" r:id="rId11"/>
    <sheet name="Sheet3" sheetId="3" r:id="rId12"/>
  </sheets>
  <definedNames>
    <definedName name="_xlnm.Print_Titles" localSheetId="6">'afr musren'!$3:$3</definedName>
    <definedName name="_xlnm.Print_Titles" localSheetId="1">APBDes2018!$15:$17</definedName>
    <definedName name="_xlnm.Print_Titles" localSheetId="4">'lamp apbdes'!$3:$3</definedName>
    <definedName name="_xlnm.Print_Titles" localSheetId="5">'musdes apbdes'!$16:$16</definedName>
    <definedName name="_xlnm.Print_Titles" localSheetId="0">'MUSDES materi'!$15:$17</definedName>
    <definedName name="_xlnm.Print_Titles" localSheetId="10">musren!$3:$3</definedName>
    <definedName name="_xlnm.Print_Titles" localSheetId="9">'per kegiatan'!$3:$3</definedName>
    <definedName name="_xlnm.Print_Titles" localSheetId="7">siskeudes!$3:$3</definedName>
  </definedNames>
  <calcPr calcId="145621"/>
</workbook>
</file>

<file path=xl/calcChain.xml><?xml version="1.0" encoding="utf-8"?>
<calcChain xmlns="http://schemas.openxmlformats.org/spreadsheetml/2006/main">
  <c r="E11" i="5" l="1"/>
  <c r="E12" i="5" s="1"/>
  <c r="M120" i="5" l="1"/>
  <c r="L120" i="5"/>
  <c r="K120" i="5"/>
  <c r="J120" i="5"/>
  <c r="I120" i="5"/>
  <c r="H120" i="5"/>
  <c r="G120" i="5"/>
  <c r="N118" i="5"/>
  <c r="N117" i="5"/>
  <c r="N116" i="5"/>
  <c r="N115" i="5"/>
  <c r="E115" i="5"/>
  <c r="C115" i="5"/>
  <c r="N114" i="5"/>
  <c r="N113" i="5"/>
  <c r="N112" i="5"/>
  <c r="N111" i="5"/>
  <c r="N110" i="5"/>
  <c r="C110" i="5"/>
  <c r="N109" i="5"/>
  <c r="N108" i="5"/>
  <c r="N107" i="5"/>
  <c r="N106" i="5"/>
  <c r="N105" i="5"/>
  <c r="N104" i="5"/>
  <c r="E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E91" i="5"/>
  <c r="C91" i="5"/>
  <c r="C89" i="5" s="1"/>
  <c r="N90" i="5"/>
  <c r="N89" i="5"/>
  <c r="N88" i="5"/>
  <c r="N87" i="5"/>
  <c r="N86" i="5"/>
  <c r="N85" i="5"/>
  <c r="E85" i="5"/>
  <c r="N84" i="5"/>
  <c r="N83" i="5"/>
  <c r="E83" i="5"/>
  <c r="N82" i="5"/>
  <c r="E82" i="5"/>
  <c r="C82" i="5"/>
  <c r="N81" i="5"/>
  <c r="N80" i="5"/>
  <c r="N79" i="5"/>
  <c r="N78" i="5"/>
  <c r="N77" i="5"/>
  <c r="C77" i="5"/>
  <c r="N76" i="5"/>
  <c r="N75" i="5"/>
  <c r="N74" i="5"/>
  <c r="E74" i="5"/>
  <c r="N73" i="5"/>
  <c r="E73" i="5"/>
  <c r="N72" i="5"/>
  <c r="N71" i="5"/>
  <c r="N70" i="5"/>
  <c r="N69" i="5"/>
  <c r="N68" i="5"/>
  <c r="N67" i="5"/>
  <c r="N66" i="5"/>
  <c r="N65" i="5"/>
  <c r="N64" i="5"/>
  <c r="E64" i="5"/>
  <c r="C64" i="5"/>
  <c r="N63" i="5"/>
  <c r="N62" i="5"/>
  <c r="N61" i="5"/>
  <c r="N60" i="5"/>
  <c r="N59" i="5"/>
  <c r="N58" i="5"/>
  <c r="N57" i="5"/>
  <c r="N56" i="5"/>
  <c r="E56" i="5"/>
  <c r="N55" i="5"/>
  <c r="C55" i="5"/>
  <c r="C46" i="5" s="1"/>
  <c r="N54" i="5"/>
  <c r="N53" i="5"/>
  <c r="N52" i="5"/>
  <c r="N51" i="5"/>
  <c r="E51" i="5"/>
  <c r="N50" i="5"/>
  <c r="N49" i="5"/>
  <c r="N48" i="5"/>
  <c r="N47" i="5"/>
  <c r="N46" i="5"/>
  <c r="N45" i="5"/>
  <c r="N44" i="5"/>
  <c r="E44" i="5"/>
  <c r="N43" i="5"/>
  <c r="N42" i="5"/>
  <c r="N41" i="5"/>
  <c r="N40" i="5"/>
  <c r="N39" i="5"/>
  <c r="N38" i="5"/>
  <c r="N37" i="5"/>
  <c r="N36" i="5"/>
  <c r="N35" i="5"/>
  <c r="E35" i="5"/>
  <c r="N34" i="5"/>
  <c r="E34" i="5"/>
  <c r="E18" i="5" s="1"/>
  <c r="N33" i="5"/>
  <c r="E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C18" i="5"/>
  <c r="E89" i="5" l="1"/>
  <c r="E46" i="5"/>
  <c r="C63" i="5"/>
  <c r="C120" i="5" s="1"/>
  <c r="E63" i="5"/>
  <c r="N120" i="5"/>
  <c r="E120" i="5" l="1"/>
  <c r="E138" i="12"/>
  <c r="C138" i="12"/>
  <c r="C133" i="12"/>
  <c r="E127" i="12"/>
  <c r="E111" i="12"/>
  <c r="C111" i="12"/>
  <c r="E103" i="12"/>
  <c r="E101" i="12"/>
  <c r="C100" i="12"/>
  <c r="C95" i="12"/>
  <c r="E92" i="12"/>
  <c r="C90" i="12"/>
  <c r="E89" i="12"/>
  <c r="E79" i="12"/>
  <c r="E78" i="12" s="1"/>
  <c r="C79" i="12"/>
  <c r="C69" i="12"/>
  <c r="C59" i="12" s="1"/>
  <c r="E65" i="12"/>
  <c r="E48" i="12"/>
  <c r="E39" i="12"/>
  <c r="E20" i="12"/>
  <c r="C18" i="12"/>
  <c r="C11" i="12"/>
  <c r="C12" i="12" s="1"/>
  <c r="C11" i="11"/>
  <c r="C12" i="11" s="1"/>
  <c r="E74" i="11"/>
  <c r="E63" i="11" s="1"/>
  <c r="E141" i="11"/>
  <c r="E48" i="11"/>
  <c r="C17" i="1"/>
  <c r="C104" i="11"/>
  <c r="C136" i="11"/>
  <c r="E96" i="11"/>
  <c r="E39" i="11"/>
  <c r="E105" i="11"/>
  <c r="E104" i="11"/>
  <c r="E107" i="11"/>
  <c r="E130" i="11"/>
  <c r="E114" i="11"/>
  <c r="E112" i="11" s="1"/>
  <c r="E93" i="11"/>
  <c r="E83" i="11"/>
  <c r="E82" i="11" s="1"/>
  <c r="E69" i="11"/>
  <c r="E59" i="12" l="1"/>
  <c r="E18" i="12"/>
  <c r="E109" i="12"/>
  <c r="C78" i="12"/>
  <c r="C109" i="12"/>
  <c r="E20" i="11"/>
  <c r="E18" i="11" s="1"/>
  <c r="E146" i="11" s="1"/>
  <c r="E143" i="12" l="1"/>
  <c r="C143" i="12"/>
  <c r="C10" i="4"/>
  <c r="K25" i="11"/>
  <c r="K84" i="11"/>
  <c r="K83" i="11"/>
  <c r="K94" i="11"/>
  <c r="K95" i="11"/>
  <c r="K114" i="11"/>
  <c r="K137" i="11"/>
  <c r="Q150" i="11"/>
  <c r="P148" i="11"/>
  <c r="O148" i="11"/>
  <c r="N148" i="11"/>
  <c r="M148" i="11"/>
  <c r="S146" i="11"/>
  <c r="R146" i="11"/>
  <c r="Q146" i="11"/>
  <c r="P146" i="11"/>
  <c r="M150" i="11" s="1"/>
  <c r="O146" i="11"/>
  <c r="N146" i="11"/>
  <c r="M146" i="11"/>
  <c r="C141" i="11"/>
  <c r="K149" i="11"/>
  <c r="C114" i="11"/>
  <c r="C112" i="11" s="1"/>
  <c r="K130" i="11"/>
  <c r="C99" i="11"/>
  <c r="C94" i="11"/>
  <c r="K99" i="11"/>
  <c r="K98" i="11"/>
  <c r="C83" i="11"/>
  <c r="K93" i="11"/>
  <c r="K86" i="11"/>
  <c r="C73" i="11"/>
  <c r="C63" i="11" s="1"/>
  <c r="K74" i="11"/>
  <c r="K73" i="11"/>
  <c r="T55" i="11"/>
  <c r="T54" i="11"/>
  <c r="K69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K35" i="11"/>
  <c r="T34" i="11"/>
  <c r="T33" i="11"/>
  <c r="T31" i="11"/>
  <c r="K31" i="11"/>
  <c r="T30" i="11"/>
  <c r="T29" i="11"/>
  <c r="T28" i="11"/>
  <c r="T27" i="11"/>
  <c r="T26" i="11"/>
  <c r="T25" i="11"/>
  <c r="T24" i="11"/>
  <c r="T23" i="11"/>
  <c r="T22" i="11"/>
  <c r="T21" i="11"/>
  <c r="T20" i="11"/>
  <c r="K20" i="11"/>
  <c r="T19" i="11"/>
  <c r="K19" i="11"/>
  <c r="M18" i="11"/>
  <c r="T18" i="11" s="1"/>
  <c r="C18" i="11"/>
  <c r="K18" i="11" l="1"/>
  <c r="K63" i="11"/>
  <c r="C82" i="11"/>
  <c r="C146" i="11" s="1"/>
  <c r="K112" i="11"/>
  <c r="P150" i="11"/>
  <c r="K82" i="11"/>
  <c r="N150" i="11"/>
  <c r="O150" i="11"/>
  <c r="F7" i="10"/>
  <c r="K154" i="11" l="1"/>
  <c r="K155" i="11"/>
  <c r="K172" i="11" s="1"/>
  <c r="F84" i="10"/>
  <c r="F52" i="10"/>
  <c r="F68" i="10" l="1"/>
  <c r="F67" i="10"/>
  <c r="F91" i="10" l="1"/>
  <c r="F74" i="10" s="1"/>
  <c r="F53" i="10"/>
  <c r="F103" i="10"/>
  <c r="F62" i="10"/>
  <c r="F55" i="10"/>
  <c r="F45" i="10"/>
  <c r="F44" i="10"/>
  <c r="F40" i="10"/>
  <c r="F34" i="10" s="1"/>
  <c r="F24" i="10"/>
  <c r="F21" i="10"/>
  <c r="F18" i="10"/>
  <c r="F6" i="10"/>
  <c r="F5" i="10" s="1"/>
  <c r="F51" i="10" l="1"/>
  <c r="F108" i="10" s="1"/>
  <c r="F126" i="10" s="1"/>
  <c r="H5" i="10" l="1"/>
  <c r="O5" i="10" s="1"/>
  <c r="H118" i="10"/>
  <c r="I118" i="10"/>
  <c r="L122" i="10"/>
  <c r="K120" i="10"/>
  <c r="J120" i="10"/>
  <c r="I120" i="10"/>
  <c r="H120" i="10"/>
  <c r="N118" i="10"/>
  <c r="M118" i="10"/>
  <c r="L118" i="10"/>
  <c r="K118" i="10"/>
  <c r="J118" i="10"/>
  <c r="C113" i="10"/>
  <c r="C94" i="10"/>
  <c r="C92" i="10" s="1"/>
  <c r="C79" i="10"/>
  <c r="C74" i="10"/>
  <c r="C63" i="10"/>
  <c r="C53" i="10"/>
  <c r="C43" i="10" s="1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C5" i="10"/>
  <c r="C62" i="10" l="1"/>
  <c r="C118" i="10" s="1"/>
  <c r="I122" i="10"/>
  <c r="J122" i="10"/>
  <c r="K122" i="10"/>
  <c r="H122" i="10"/>
  <c r="C36" i="9"/>
  <c r="C26" i="9"/>
  <c r="C16" i="9"/>
  <c r="D118" i="7"/>
  <c r="D5" i="7"/>
  <c r="E118" i="7"/>
  <c r="F118" i="7"/>
  <c r="G118" i="7"/>
  <c r="H118" i="7"/>
  <c r="I118" i="7"/>
  <c r="J118" i="7"/>
  <c r="I120" i="7"/>
  <c r="J120" i="7"/>
  <c r="J122" i="7" s="1"/>
  <c r="H120" i="7"/>
  <c r="H122" i="7" s="1"/>
  <c r="G120" i="7"/>
  <c r="F120" i="7"/>
  <c r="F122" i="7" s="1"/>
  <c r="E120" i="7"/>
  <c r="E122" i="7" s="1"/>
  <c r="D120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C5" i="7"/>
  <c r="C53" i="7"/>
  <c r="C43" i="7" s="1"/>
  <c r="G122" i="7" l="1"/>
  <c r="I122" i="7"/>
  <c r="D122" i="7"/>
  <c r="C116" i="8"/>
  <c r="C95" i="8"/>
  <c r="C93" i="8" s="1"/>
  <c r="C84" i="8"/>
  <c r="C79" i="8"/>
  <c r="C69" i="8"/>
  <c r="C68" i="8"/>
  <c r="C46" i="8"/>
  <c r="C10" i="8"/>
  <c r="J5" i="8"/>
  <c r="C5" i="8"/>
  <c r="C121" i="8" l="1"/>
  <c r="C94" i="7"/>
  <c r="C74" i="7"/>
  <c r="C79" i="7"/>
  <c r="C113" i="7" l="1"/>
  <c r="C92" i="7"/>
  <c r="C63" i="7"/>
  <c r="C62" i="7" s="1"/>
  <c r="K5" i="7"/>
  <c r="K122" i="7" s="1"/>
  <c r="C118" i="7" l="1"/>
  <c r="C112" i="6"/>
  <c r="C27" i="1" s="1"/>
  <c r="C90" i="6"/>
  <c r="C26" i="1" s="1"/>
  <c r="C69" i="6"/>
  <c r="C68" i="6"/>
  <c r="C25" i="1" s="1"/>
  <c r="C48" i="6"/>
  <c r="C24" i="1" s="1"/>
  <c r="C10" i="6"/>
  <c r="C5" i="6" s="1"/>
  <c r="J5" i="6"/>
  <c r="C117" i="6" l="1"/>
  <c r="C23" i="1"/>
  <c r="C28" i="1" s="1"/>
  <c r="C10" i="2"/>
  <c r="C69" i="2" l="1"/>
  <c r="C112" i="2" l="1"/>
  <c r="C48" i="2"/>
  <c r="C90" i="2"/>
  <c r="C68" i="2"/>
  <c r="J5" i="2"/>
  <c r="C5" i="2"/>
  <c r="C117" i="2" l="1"/>
  <c r="J17" i="4"/>
  <c r="J18" i="4"/>
  <c r="J19" i="4"/>
  <c r="J20" i="4"/>
  <c r="J21" i="4"/>
  <c r="J15" i="4"/>
  <c r="I23" i="4"/>
  <c r="H23" i="4"/>
  <c r="G23" i="4"/>
  <c r="F23" i="4"/>
  <c r="E23" i="4"/>
  <c r="D23" i="4"/>
  <c r="C23" i="4"/>
  <c r="D22" i="4"/>
  <c r="E22" i="4"/>
  <c r="E24" i="4" s="1"/>
  <c r="F22" i="4"/>
  <c r="F24" i="4" s="1"/>
  <c r="H22" i="4"/>
  <c r="I22" i="4"/>
  <c r="C22" i="4"/>
  <c r="G16" i="4"/>
  <c r="J16" i="4" s="1"/>
  <c r="D5" i="4"/>
  <c r="C11" i="4"/>
  <c r="D11" i="4" s="1"/>
  <c r="C18" i="1"/>
  <c r="C145" i="12" s="1"/>
  <c r="D145" i="12" l="1"/>
  <c r="E145" i="12" s="1"/>
  <c r="C147" i="12"/>
  <c r="C148" i="11"/>
  <c r="D148" i="11" s="1"/>
  <c r="E148" i="11" s="1"/>
  <c r="C120" i="10"/>
  <c r="I24" i="4"/>
  <c r="G22" i="4"/>
  <c r="G24" i="4" s="1"/>
  <c r="C123" i="8"/>
  <c r="C125" i="8" s="1"/>
  <c r="C120" i="7"/>
  <c r="C122" i="7" s="1"/>
  <c r="C119" i="2"/>
  <c r="C121" i="2" s="1"/>
  <c r="C119" i="6"/>
  <c r="C121" i="6" s="1"/>
  <c r="J23" i="4"/>
  <c r="C24" i="4"/>
  <c r="H24" i="4"/>
  <c r="D24" i="4"/>
  <c r="J22" i="4"/>
  <c r="F127" i="10" l="1"/>
  <c r="C122" i="10"/>
  <c r="C150" i="11"/>
  <c r="K173" i="11"/>
  <c r="K174" i="11" s="1"/>
  <c r="J24" i="4"/>
  <c r="G128" i="10" l="1"/>
  <c r="F128" i="10"/>
</calcChain>
</file>

<file path=xl/sharedStrings.xml><?xml version="1.0" encoding="utf-8"?>
<sst xmlns="http://schemas.openxmlformats.org/spreadsheetml/2006/main" count="2049" uniqueCount="440">
  <si>
    <t>PAGU INDIKATIF TAHUN 2018</t>
  </si>
  <si>
    <t>NO</t>
  </si>
  <si>
    <t>URAIAN</t>
  </si>
  <si>
    <t>JUMLAH (RP)</t>
  </si>
  <si>
    <t>Dana Desa</t>
  </si>
  <si>
    <t>Alokasi Dana Desa</t>
  </si>
  <si>
    <t>Bagi Hasil Retribusi</t>
  </si>
  <si>
    <t>Bagi Hasil Pajak</t>
  </si>
  <si>
    <t>Pendapatan Asli Desa</t>
  </si>
  <si>
    <t>Bantuan Pihak Ketiga</t>
  </si>
  <si>
    <t>Penerimaan Pembiayaan (perkiraan SILPA 2017)</t>
  </si>
  <si>
    <t>JUMLAH</t>
  </si>
  <si>
    <t>KEGIATAN</t>
  </si>
  <si>
    <t>SUMBER DANA</t>
  </si>
  <si>
    <t>DD</t>
  </si>
  <si>
    <t>ADD</t>
  </si>
  <si>
    <t>BHR</t>
  </si>
  <si>
    <t>BHP</t>
  </si>
  <si>
    <t>PAD</t>
  </si>
  <si>
    <t>PIHAK 3</t>
  </si>
  <si>
    <t>SILPA</t>
  </si>
  <si>
    <t>Siltap (30% ADD)</t>
  </si>
  <si>
    <t>Tunjangan</t>
  </si>
  <si>
    <t>Bidang Pembangunan</t>
  </si>
  <si>
    <t>Bidang Penyelenggaraan Pemerintahan</t>
  </si>
  <si>
    <t>Bidang Pembinaan Kemasyarakatan</t>
  </si>
  <si>
    <t>Bidang Pemberdayaan</t>
  </si>
  <si>
    <t>Belanja Tak Terduga</t>
  </si>
  <si>
    <t>Pagu anggaran</t>
  </si>
  <si>
    <t>Saldo (pagu-belanja)</t>
  </si>
  <si>
    <t>Kegiatan</t>
  </si>
  <si>
    <t>Pengajuan dari PK</t>
  </si>
  <si>
    <t>selisih</t>
  </si>
  <si>
    <t>Perkiraan Silpa (pembiayaan)</t>
  </si>
  <si>
    <t xml:space="preserve"> </t>
  </si>
  <si>
    <t>a. Pola Belanja dalam RKPDesa Tahun 2018</t>
  </si>
  <si>
    <t>sumber dana</t>
  </si>
  <si>
    <t>A. Belanja Bidang Penyelenggaraan Pemerintahan</t>
  </si>
  <si>
    <t>Jumlah</t>
  </si>
  <si>
    <t>- Sertifikasi Tanah Desa</t>
  </si>
  <si>
    <t>-Penghasilan Tetap Lurah dan Pamong Desa</t>
  </si>
  <si>
    <t>- Penghasilan Tunjangan Lurah dan Pamong Desa</t>
  </si>
  <si>
    <t>- Operasional Perkantoran</t>
  </si>
  <si>
    <t>- Operasional BPD</t>
  </si>
  <si>
    <t>- ATK  Dukuh</t>
  </si>
  <si>
    <t>- Pengelolaan perpustakaan</t>
  </si>
  <si>
    <t>- Pengelolaan arsip desa</t>
  </si>
  <si>
    <t>- Penyusunan Rancangan Peraturan Desa (11 Perdes)</t>
  </si>
  <si>
    <t>- Penyusunan Profil Desa</t>
  </si>
  <si>
    <t>- Penyusunan Monografi  Desa</t>
  </si>
  <si>
    <t>- Pengelolaan Tanah Desa</t>
  </si>
  <si>
    <t>- Penyusunan Laporan Pemerintah Desa</t>
  </si>
  <si>
    <t>- Penyusunan Review RPJM Desa</t>
  </si>
  <si>
    <t>- Fasilitasi Musyawarah Desa</t>
  </si>
  <si>
    <t>- Intensifikasi PBB</t>
  </si>
  <si>
    <t>- Rapat Koordinasi Pemerintahan Umum</t>
  </si>
  <si>
    <t>- Pertemuan Paguyuban RT</t>
  </si>
  <si>
    <t>- Pembinaan pengurus RT</t>
  </si>
  <si>
    <t>- Pembekalan Ketua RT</t>
  </si>
  <si>
    <t>- Seragam Ketua RT</t>
  </si>
  <si>
    <t>- Operasional Linmas</t>
  </si>
  <si>
    <t>- Pertemuan Rutin Linmas</t>
  </si>
  <si>
    <t>- Pelatihan Pamong Desa dan LKD</t>
  </si>
  <si>
    <t>- Studi Banding Pamong</t>
  </si>
  <si>
    <t>- Pengadaan kursi staf dan kaur (8 buah)</t>
  </si>
  <si>
    <t>- Pengadaan RIG</t>
  </si>
  <si>
    <t>- ATK RT</t>
  </si>
  <si>
    <t>- Fasilitasi BUMDes</t>
  </si>
  <si>
    <t>- Operasional LKD</t>
  </si>
  <si>
    <t>B. Belanja Bidang Pelaksanaan Pembangunan</t>
  </si>
  <si>
    <t>- Sumur Air Bersih</t>
  </si>
  <si>
    <t>- Jamban untuk warga</t>
  </si>
  <si>
    <t>- Sumur Resapan</t>
  </si>
  <si>
    <t>- Pengelolaan Sampah</t>
  </si>
  <si>
    <t>- Studi Banding Pengelolaan Sampah</t>
  </si>
  <si>
    <t>- Talud Jalan</t>
  </si>
  <si>
    <t>- Rehab Jalan/ Rabat Beton</t>
  </si>
  <si>
    <t>- Pemugaran Rumah</t>
  </si>
  <si>
    <t>- Pasar Desa</t>
  </si>
  <si>
    <t>- Perawatan Gedung Griyo Nirmolo</t>
  </si>
  <si>
    <t>- BBGRM</t>
  </si>
  <si>
    <t>- Fasilitasi Kelompok Tanam</t>
  </si>
  <si>
    <t>- Fasilitasi Kelompok P3A</t>
  </si>
  <si>
    <t>- Fasiltiasi kelompok ternak</t>
  </si>
  <si>
    <t>- Fasilitasi kelompok perikanan</t>
  </si>
  <si>
    <t>- Fasilitasi ubinan kelompok tani</t>
  </si>
  <si>
    <t>- Fasilitasi gapoktan</t>
  </si>
  <si>
    <t>- Fasilitasi GP3A</t>
  </si>
  <si>
    <t>- Pembelian hand traktor</t>
  </si>
  <si>
    <t>- Studi Banding pertanian perikanan peternakan</t>
  </si>
  <si>
    <t>- Rehab Bak Bagi Air</t>
  </si>
  <si>
    <t>C. Belanja Bidang Pembinaan Kemasyarakatan</t>
  </si>
  <si>
    <t>- Fasilitasi Seragam Guru TPA</t>
  </si>
  <si>
    <t>- Fasilitasi Penjaga Masjid</t>
  </si>
  <si>
    <t xml:space="preserve">- Peningkatan Kapasitas ustad TPA </t>
  </si>
  <si>
    <t>- Peningkatan kesejahteraan hidup lansia miskin</t>
  </si>
  <si>
    <t>- peningkatan kesejahteraan fakir miskin dan anak yatim/piatu</t>
  </si>
  <si>
    <t>- Peningkatan kesejahteraan penyandang disabilitas</t>
  </si>
  <si>
    <t>-pelatihan ketoprak mataram</t>
  </si>
  <si>
    <t>- pelatihan seni campursari</t>
  </si>
  <si>
    <t>- pengadaan peralatan seni campursari</t>
  </si>
  <si>
    <t>- pelatihan keorganisasian karang taruna</t>
  </si>
  <si>
    <t>- pelatihan usaha kesejahteraan karang taruna</t>
  </si>
  <si>
    <t>- bulan bakti karang taruna</t>
  </si>
  <si>
    <t>D. Belanja Bidang Pemberdayaan Masyarakat</t>
  </si>
  <si>
    <t>- kegiatan pokja I</t>
  </si>
  <si>
    <t>- kegiatan pokja II</t>
  </si>
  <si>
    <t>- kegiatan pokja III</t>
  </si>
  <si>
    <t>- kegiatan pokja IV</t>
  </si>
  <si>
    <t>E. Belanja Tak Terduga</t>
  </si>
  <si>
    <t>- Peningkatan Saluran Irigasi/ Bangket</t>
  </si>
  <si>
    <t>- Pemeliharaan Jaringan Irigasi</t>
  </si>
  <si>
    <t>- Pelatihan Ekonomi Produktif</t>
  </si>
  <si>
    <t>- Fasilitasi Kelompok Tani</t>
  </si>
  <si>
    <t>- Angket Walet</t>
  </si>
  <si>
    <t>- Kegiatan penanggulangan bencana alam</t>
  </si>
  <si>
    <t>- Kegiatan penanggulangan bencana sosial</t>
  </si>
  <si>
    <t>- Kegiatan penanggulangan kejadian luar biasa</t>
  </si>
  <si>
    <t>- Fasilitasi dan pembinaan Kaum Rois dan penjaga masjid</t>
  </si>
  <si>
    <t>- Pengajian Umum dan pengajian ahad legi se desa Tirtonirmolo</t>
  </si>
  <si>
    <t>-Pengadaan alat peraga tk dan  paud</t>
  </si>
  <si>
    <t>- PSN</t>
  </si>
  <si>
    <t>- Pembinaan guru PAUD</t>
  </si>
  <si>
    <t>- pembinaan posyandu lansia dan PMT</t>
  </si>
  <si>
    <t>- pembinaan posyandu balita dan PMT</t>
  </si>
  <si>
    <t>JUMLAH BELANJA</t>
  </si>
  <si>
    <t>- Rehab jalan dusun/ irigasi (basis  ex RW)</t>
  </si>
  <si>
    <t>- tanda kasih penghargaan kader dan seragam PKK</t>
  </si>
  <si>
    <t>- Lomba UP2K</t>
  </si>
  <si>
    <t>- tanggap bencana (FPRB)</t>
  </si>
  <si>
    <t>Pagu indikatif</t>
  </si>
  <si>
    <t>saldo</t>
  </si>
  <si>
    <t>- Fasilitasi SID</t>
  </si>
  <si>
    <t>- Belanja pakaian</t>
  </si>
  <si>
    <t>- Makan dan minum kegiatan desa</t>
  </si>
  <si>
    <t>- pemeliharaan kendaraan dinas</t>
  </si>
  <si>
    <t>- Penyediaan peralaan rumah tangga</t>
  </si>
  <si>
    <t>- Kegiatan BKK</t>
  </si>
  <si>
    <t xml:space="preserve">- Perawatan Kantor Desa </t>
  </si>
  <si>
    <t>- Tunjangan  BPD</t>
  </si>
  <si>
    <t>- BPJS Ketenagakerjaan Lurah dan Pamong Desa, honorer</t>
  </si>
  <si>
    <t>Tirtonirmolo, 17 Nov 2017</t>
  </si>
  <si>
    <t>Lurah Desa</t>
  </si>
  <si>
    <t>H. Marwan MS, SH</t>
  </si>
  <si>
    <t>- Fasilitasi Pengisian dan pelantikan Pamong (3 orang) dan honorer</t>
  </si>
  <si>
    <t>- Pelantikan Linmas</t>
  </si>
  <si>
    <t>- Bimtek Peningkatan Kinerja Pamong (untuk biaya kuliah)</t>
  </si>
  <si>
    <t>- Peningkatan kapasitas Lurah, dan Pamong Desa</t>
  </si>
  <si>
    <t>- fasilitasi paguyuban seni Tirtonirmolo</t>
  </si>
  <si>
    <t>- Administrasi RT (hapus)</t>
  </si>
  <si>
    <t>- Rehab Jalan Aspal Desa</t>
  </si>
  <si>
    <t>- Belanja pakaian (sesuai dengan parameter)</t>
  </si>
  <si>
    <t>- Studi Banding Pamong (include peningkatan kapasitas)</t>
  </si>
  <si>
    <t xml:space="preserve">1. </t>
  </si>
  <si>
    <t>2.</t>
  </si>
  <si>
    <t>Belanja</t>
  </si>
  <si>
    <t>Pendapatan</t>
  </si>
  <si>
    <t>URAIAN (BIDANG)</t>
  </si>
  <si>
    <t>Pembangunan</t>
  </si>
  <si>
    <t>Pembinaan Kemasyarakatan</t>
  </si>
  <si>
    <t>Pemberdayaan Masyarakat</t>
  </si>
  <si>
    <t>Penyelenggaraan Pemerintahan Desa</t>
  </si>
  <si>
    <t>Tak Terduga</t>
  </si>
  <si>
    <t>Tirtonirmolo, 24 Nov 2017</t>
  </si>
  <si>
    <t>- Belanja pakaian dinas dan atribut (sesuai dengan parameter)</t>
  </si>
  <si>
    <t>- Rehab/pemeliharaan tempat ibadah (mushala desa)</t>
  </si>
  <si>
    <t>- Pengelolaan Sampah (TPS sampah)</t>
  </si>
  <si>
    <t>- Pemeliharaan kuliner niten (tmsk Tim OP)</t>
  </si>
  <si>
    <t>- Pembinaan kegiatan olah Raga (03.24)</t>
  </si>
  <si>
    <t>- Posko Kesdes (03.20) pengadaan saran dan prasarana pendukung kesehatan</t>
  </si>
  <si>
    <t>- Rapat Koordinasi Pemerintahan Umum (01.23)</t>
  </si>
  <si>
    <t>- pembinaan dan pengembangan seni budaya daerah (03.45) campursari dan macapat</t>
  </si>
  <si>
    <t>- optimalisasi TKPK (03.42)</t>
  </si>
  <si>
    <t>- Peningkatan kapasitas LKD dan TPK Desa (04.02)</t>
  </si>
  <si>
    <t>- 03.08. Fasilitasi pelaksanaan hari besar nasional (17 an dll)</t>
  </si>
  <si>
    <t>- pelatihan jurnalistik karang taruna</t>
  </si>
  <si>
    <t>- Fasilitasi perlombaan/ gebyar senam dalam rangka peringatan hari-hari khusus (04.66)</t>
  </si>
  <si>
    <t>- pengelolaan poyandu balita dan lansia (03.62)</t>
  </si>
  <si>
    <t>- 03.09 Fasilitiasi kegiatan peringatan hari besar keagamaan</t>
  </si>
  <si>
    <t>- 03.47 Pelaksanaan hari jadi desa</t>
  </si>
  <si>
    <t>- 03.48 Fasilitasi keikut sertaan dalam peringatan hari jadi Kab</t>
  </si>
  <si>
    <t/>
  </si>
  <si>
    <t>- 03.75 Peningkatan kesehatan pamong desa bersama instansi terkait</t>
  </si>
  <si>
    <t>,- Pelatihan pemanfaatan &amp; pengelolaan sampah (04.11)</t>
  </si>
  <si>
    <t>- Peningkatan sarana &amp; prasarana pengelolaan sampah (04.12)</t>
  </si>
  <si>
    <t>- Penyuluhan kesadaran pengelolaan sampah rumah tangga (04.78)</t>
  </si>
  <si>
    <t>- Peningkatan peran serta masyarakat dalam perlindungan dan konservasi SDA (04.35)</t>
  </si>
  <si>
    <t>- Pengelolaan perpustakaan dan arsip desa (01.31)</t>
  </si>
  <si>
    <t>- Belanja pakaian dinas dan atribut (01.22)</t>
  </si>
  <si>
    <t>- pemeliharaan kendaraan dinas (01.25)</t>
  </si>
  <si>
    <t>- Pembinaan PPKBD</t>
  </si>
  <si>
    <t>- Pengelolaan Posyandu Balita &amp; Lansia (03.62)</t>
  </si>
  <si>
    <t>- Pembinaan Kelompok Bina Keluarga (03.63)</t>
  </si>
  <si>
    <t>- Penyuluhan &amp; pembinaan KB (03.52)</t>
  </si>
  <si>
    <t>- Penyediaan peralatan rumah tangga (01.40)</t>
  </si>
  <si>
    <t>EVALUASI RKP DESA TAHUN 2017</t>
  </si>
  <si>
    <t>Jumlah Anggaran dalam RKP Desa Tahun 2017</t>
  </si>
  <si>
    <t>Bagi Hasil Pajak dan Retribusi</t>
  </si>
  <si>
    <t>Pendapatan Lain-lain</t>
  </si>
  <si>
    <t>Rencana Pendapatan dalam APBDesa Tahun 2017</t>
  </si>
  <si>
    <t>Rencana  Belanja dalam APBDesa Tahun 2017</t>
  </si>
  <si>
    <t>Tirtonirmolo,    November 2017</t>
  </si>
  <si>
    <t>H. M. Marwan MS, SH</t>
  </si>
  <si>
    <t xml:space="preserve">                                                    Lampiran I</t>
  </si>
  <si>
    <t xml:space="preserve">                                                    Peraturan Desa Tirtonirmolo</t>
  </si>
  <si>
    <t xml:space="preserve">                                                    Nomor .... Tahun 2017</t>
  </si>
  <si>
    <t xml:space="preserve">                                                    Tentang RKP Desa Tahun 2018</t>
  </si>
  <si>
    <t xml:space="preserve">                                                    Lampiran II</t>
  </si>
  <si>
    <t>- kegiatan pokja II ( Jam belajar Masyarakat)</t>
  </si>
  <si>
    <t>- Administrasi RT ( dihapus)</t>
  </si>
  <si>
    <t>-Pengadaan alat peragaTK dan  PAUD</t>
  </si>
  <si>
    <t>- Peningkatan kapasitas Lurah, dan Pamong Desa ( Pindah)</t>
  </si>
  <si>
    <t>Kegiatan dihapus, diganti dengan kegiatan baru</t>
  </si>
  <si>
    <t>- Pelatihan Sampah</t>
  </si>
  <si>
    <t>- Merti Kali</t>
  </si>
  <si>
    <t>- Peralatan Sampah</t>
  </si>
  <si>
    <t>- Honor TPK bidang Pembangunan</t>
  </si>
  <si>
    <t>honor TPK kegiatan pembangunan ex RW</t>
  </si>
  <si>
    <t>POLA  BELANJA DALAM KONSULTASI PUBLIK</t>
  </si>
  <si>
    <t>A. BELANJA BIDANG PENYELENGGARAAN PEMERINTAHAN</t>
  </si>
  <si>
    <t>01.01</t>
  </si>
  <si>
    <r>
      <t xml:space="preserve">Kegiatan pembayaran penghasilan tetap dan tunjangan </t>
    </r>
    <r>
      <rPr>
        <i/>
        <sz val="12"/>
        <color theme="1"/>
        <rFont val="Times New Roman"/>
        <family val="1"/>
      </rPr>
      <t>(Pamong, BPJS, BPD)</t>
    </r>
  </si>
  <si>
    <t>01.02</t>
  </si>
  <si>
    <t>Kegiatan operasional pemerintah desa</t>
  </si>
  <si>
    <t>01.03</t>
  </si>
  <si>
    <t>Kegiatan Operasional BPD</t>
  </si>
  <si>
    <t>01.04</t>
  </si>
  <si>
    <t>Kegiatan Operasional Rukun Tetangga</t>
  </si>
  <si>
    <t>01.06</t>
  </si>
  <si>
    <t>Kegiatan Operasional Linmas dan keamanan desa</t>
  </si>
  <si>
    <t>01.07</t>
  </si>
  <si>
    <t>Pengisian dan pelantikan BPD</t>
  </si>
  <si>
    <t>01.09</t>
  </si>
  <si>
    <t>Pengisian dan pelantikan pamong desa</t>
  </si>
  <si>
    <t>01.10</t>
  </si>
  <si>
    <r>
      <t>Pengisian staf desa dan tenaga lainnya</t>
    </r>
    <r>
      <rPr>
        <i/>
        <sz val="12"/>
        <color theme="1"/>
        <rFont val="Times New Roman"/>
        <family val="1"/>
      </rPr>
      <t xml:space="preserve"> (honorer)</t>
    </r>
  </si>
  <si>
    <t>01.12</t>
  </si>
  <si>
    <t>Penyelenggaraan Musyawarah Desa</t>
  </si>
  <si>
    <t>01.13</t>
  </si>
  <si>
    <t>Penyelenggaraan Musrenbang Desa</t>
  </si>
  <si>
    <t>01.18</t>
  </si>
  <si>
    <t>Penyusunan LKPPD dan LPPD</t>
  </si>
  <si>
    <t>01.19</t>
  </si>
  <si>
    <r>
      <t xml:space="preserve">Penyusunan dan sosialisasi produk hukum desa </t>
    </r>
    <r>
      <rPr>
        <i/>
        <sz val="12"/>
        <color theme="1"/>
        <rFont val="Times New Roman"/>
        <family val="1"/>
      </rPr>
      <t>(perdes)</t>
    </r>
  </si>
  <si>
    <t>01.20</t>
  </si>
  <si>
    <t>Pengadaan, sertifikasi/pengelolaan tanah desa</t>
  </si>
  <si>
    <t>01.22</t>
  </si>
  <si>
    <t>Penyediaan pakaian dinas dan atributnya</t>
  </si>
  <si>
    <t>01.23</t>
  </si>
  <si>
    <t>Rapat koordinasi peemrintahan umum</t>
  </si>
  <si>
    <t>01.24</t>
  </si>
  <si>
    <t>Penyediaan/ pemeliharaan peralatan dan perlengkapan kantor/gedung/balai</t>
  </si>
  <si>
    <t>01.25</t>
  </si>
  <si>
    <t>Pengadaan/ pemeliharaan kendaraan dinas/operasional</t>
  </si>
  <si>
    <t>01.26</t>
  </si>
  <si>
    <r>
      <t xml:space="preserve">Pengelolaan administrasi dan informasi desa </t>
    </r>
    <r>
      <rPr>
        <i/>
        <sz val="12"/>
        <color theme="1"/>
        <rFont val="Times New Roman"/>
        <family val="1"/>
      </rPr>
      <t>(SID)</t>
    </r>
  </si>
  <si>
    <t>01.27</t>
  </si>
  <si>
    <t>Penyusunan/ update profil/monografi/penduduk desa</t>
  </si>
  <si>
    <t>01.31</t>
  </si>
  <si>
    <t>Pengelolaan perpustakaan dan arsip desa</t>
  </si>
  <si>
    <t>01.32</t>
  </si>
  <si>
    <t>Intensifikasi pemungutan PBB / Kegiatan lain</t>
  </si>
  <si>
    <t>01.40</t>
  </si>
  <si>
    <t>Penyediaan peralatan rumah tangga</t>
  </si>
  <si>
    <t>01.46</t>
  </si>
  <si>
    <t>Fasilitasi operasional pedukuhan</t>
  </si>
  <si>
    <t>B. BELANJA BIDANG PELAKSANAAN PEMBANGUNAN</t>
  </si>
  <si>
    <t>02.01</t>
  </si>
  <si>
    <t>Pembangunan/ rehabilitasi Jalan Desa</t>
  </si>
  <si>
    <t>02.03</t>
  </si>
  <si>
    <t>Pembangunan/ rehabilitasi Pasar Desa /bangunan pendukung</t>
  </si>
  <si>
    <t>02.06</t>
  </si>
  <si>
    <r>
      <t xml:space="preserve">Pembangunan/ rehabilitasi Gedung Serbaguna/bangunan pendukung </t>
    </r>
    <r>
      <rPr>
        <i/>
        <sz val="12"/>
        <color theme="1"/>
        <rFont val="Times New Roman"/>
        <family val="1"/>
      </rPr>
      <t>(Griyo Nirmolo)</t>
    </r>
  </si>
  <si>
    <t>02.11</t>
  </si>
  <si>
    <t>Pembangunan rumah tidak layak huni</t>
  </si>
  <si>
    <t>02.14</t>
  </si>
  <si>
    <r>
      <t xml:space="preserve">Pembangunan/ rehabililtasi jalan lingkungan permukiman </t>
    </r>
    <r>
      <rPr>
        <i/>
        <sz val="12"/>
        <color theme="1"/>
        <rFont val="Times New Roman"/>
        <family val="1"/>
      </rPr>
      <t>(basis ex RW)</t>
    </r>
  </si>
  <si>
    <t>02.15</t>
  </si>
  <si>
    <r>
      <t xml:space="preserve">Pembangunan/ rehabilitasi tanjung/bronjong/turap/ bangket </t>
    </r>
    <r>
      <rPr>
        <i/>
        <sz val="12"/>
        <color theme="1"/>
        <rFont val="Times New Roman"/>
        <family val="1"/>
      </rPr>
      <t>(  desa dan basis ex RW)</t>
    </r>
  </si>
  <si>
    <t>02.18</t>
  </si>
  <si>
    <t>Pembangunan/ rehabilitasi peresapan air hujan</t>
  </si>
  <si>
    <t>02.24</t>
  </si>
  <si>
    <t>Pembangunan/ rehabilitasi tempat sampah sementara / komunal</t>
  </si>
  <si>
    <t>02.25</t>
  </si>
  <si>
    <r>
      <t xml:space="preserve">Kegiatan pengelolaan limbah/ sampah </t>
    </r>
    <r>
      <rPr>
        <i/>
        <sz val="12"/>
        <color theme="1"/>
        <rFont val="Times New Roman"/>
        <family val="1"/>
      </rPr>
      <t>(studi banding pengelolaan sampah)</t>
    </r>
  </si>
  <si>
    <t>02.30</t>
  </si>
  <si>
    <r>
      <t xml:space="preserve">Rehabilitasi/ pemeliharaan tempat ibadah </t>
    </r>
    <r>
      <rPr>
        <i/>
        <sz val="12"/>
        <color theme="1"/>
        <rFont val="Times New Roman"/>
        <family val="1"/>
      </rPr>
      <t>(mushola desa)</t>
    </r>
  </si>
  <si>
    <t>02.32</t>
  </si>
  <si>
    <r>
      <t xml:space="preserve">Pembangunan/program untuk keluarga miskin </t>
    </r>
    <r>
      <rPr>
        <i/>
        <sz val="12"/>
        <color theme="1"/>
        <rFont val="Times New Roman"/>
        <family val="1"/>
      </rPr>
      <t>(sumur air bersih dan jamban)</t>
    </r>
  </si>
  <si>
    <t>02.37</t>
  </si>
  <si>
    <t>Pembangunan/ rehabilitasi DAM/Pintu Air/ Bendungan</t>
  </si>
  <si>
    <t>02.43</t>
  </si>
  <si>
    <t>Pembangunan/ rehabilitasi Gedung Kantor Desa</t>
  </si>
  <si>
    <t>02.46</t>
  </si>
  <si>
    <r>
      <t xml:space="preserve">Pembangunan/ rehabilitasi bangunan pendukung kawasan kuliner desa </t>
    </r>
    <r>
      <rPr>
        <i/>
        <sz val="12"/>
        <color theme="1"/>
        <rFont val="Times New Roman"/>
        <family val="1"/>
      </rPr>
      <t>(termasuk Tim OP)</t>
    </r>
  </si>
  <si>
    <t>BBGRM</t>
  </si>
  <si>
    <t>C. BELANJA BIDANG PEMBINAAN KEMASYARAKATAN</t>
  </si>
  <si>
    <t>03.03</t>
  </si>
  <si>
    <t>Pembinaan kaum rois dan takmir masjid</t>
  </si>
  <si>
    <t>03.05</t>
  </si>
  <si>
    <t>Pembinaan Guru ngaji/ustadz/guru TPA</t>
  </si>
  <si>
    <t>03.08</t>
  </si>
  <si>
    <t>Fasilitasi pelaksanaan peringatan Hari Besar Nasional</t>
  </si>
  <si>
    <t>03.09</t>
  </si>
  <si>
    <t>Fasilitasi kegiatan peringatan hari besar keagamaan</t>
  </si>
  <si>
    <t>03.24</t>
  </si>
  <si>
    <t>Pembinaan kegiatan olah raga</t>
  </si>
  <si>
    <t>03.35</t>
  </si>
  <si>
    <r>
      <t xml:space="preserve">Penyuluhan dan pembinaan kesehatan lanjut usia </t>
    </r>
    <r>
      <rPr>
        <i/>
        <sz val="12"/>
        <color theme="1"/>
        <rFont val="Times New Roman"/>
        <family val="1"/>
      </rPr>
      <t>(peningkatan kesejahteraan lansia miskin)</t>
    </r>
  </si>
  <si>
    <t>03.40</t>
  </si>
  <si>
    <t>Pembinaan dan penanganan bagi kaum difabel</t>
  </si>
  <si>
    <t>03.42</t>
  </si>
  <si>
    <t>Optimalisasi peran tim koordinasi penanggulangan kemiskinan desa (TKPK desa)</t>
  </si>
  <si>
    <t>03.45</t>
  </si>
  <si>
    <r>
      <t xml:space="preserve">Pembinaan dan pengembangan seni budaya daerah dan seni keagamaan </t>
    </r>
    <r>
      <rPr>
        <i/>
        <sz val="12"/>
        <color theme="1"/>
        <rFont val="Times New Roman"/>
        <family val="1"/>
      </rPr>
      <t>(campursari, macapat, kethoprak mataram)</t>
    </r>
  </si>
  <si>
    <t xml:space="preserve">03.47 </t>
  </si>
  <si>
    <t>Pelaksanaan Hari Jadi Desa</t>
  </si>
  <si>
    <t>03.48</t>
  </si>
  <si>
    <t>Fasilitasi keikutsertaan dalam peringatan hari jadi  kabupaten</t>
  </si>
  <si>
    <t>KODE</t>
  </si>
  <si>
    <t>REK</t>
  </si>
  <si>
    <t>(Rp)</t>
  </si>
  <si>
    <t>D. BELANJA BIDANG PEMBERDAYAAN MASYARAKAT</t>
  </si>
  <si>
    <t>04.01</t>
  </si>
  <si>
    <t>Peningkatan kapasitas Lurah, dan Pamong Desa</t>
  </si>
  <si>
    <t>04.02</t>
  </si>
  <si>
    <t>Peningkatan kapasitas LKD dan TPK Desa</t>
  </si>
  <si>
    <t>Kegiatan Pokja I (penyuluhan Narkoba)</t>
  </si>
  <si>
    <t>Jumlah Belanja</t>
  </si>
  <si>
    <t>03.01</t>
  </si>
  <si>
    <t>Pembinaan Linmas Desa</t>
  </si>
  <si>
    <t>03.22</t>
  </si>
  <si>
    <t>03.02</t>
  </si>
  <si>
    <t>Pembinaan Lembaga Kemasyarakatan Desa (Pembinaan, pembekalan dan srgm RT)</t>
  </si>
  <si>
    <t>03.81</t>
  </si>
  <si>
    <t>peningkatan kesejahteraan fakir miskin dan anak yatim/piatu</t>
  </si>
  <si>
    <t>Pengajian umum dan pengajian ahad legi se desa Tirtonirmolo</t>
  </si>
  <si>
    <t>04.11</t>
  </si>
  <si>
    <t>,- Pelatihan pemanfaatan &amp; pengelolaan sampah</t>
  </si>
  <si>
    <t>04.12</t>
  </si>
  <si>
    <t>- Peningkatan sarana &amp; prasarana pengelolaan sampah</t>
  </si>
  <si>
    <t>04.66</t>
  </si>
  <si>
    <t>04.78</t>
  </si>
  <si>
    <t>04.35</t>
  </si>
  <si>
    <t>04.79</t>
  </si>
  <si>
    <t>Pengadaan alat peraga tk dan paud</t>
  </si>
  <si>
    <t>04.10</t>
  </si>
  <si>
    <t>Pelatihan kewirausahaan bagi pemuda</t>
  </si>
  <si>
    <t>04.69</t>
  </si>
  <si>
    <t>bulan bakti karang taruna</t>
  </si>
  <si>
    <t>04.77</t>
  </si>
  <si>
    <t>Pemberantasan Sarang Nyamuk</t>
  </si>
  <si>
    <t>03.62</t>
  </si>
  <si>
    <t>PMT balita lansia</t>
  </si>
  <si>
    <t>04.62</t>
  </si>
  <si>
    <t>Pengadaan sarana dan prasaran pendukung kesehatan (posko kesdes)</t>
  </si>
  <si>
    <t>04.03</t>
  </si>
  <si>
    <t>Pembinaan guru PAUD</t>
  </si>
  <si>
    <t>03.52</t>
  </si>
  <si>
    <t>03.63</t>
  </si>
  <si>
    <t>03.60</t>
  </si>
  <si>
    <t>Pembinaan PPKBD</t>
  </si>
  <si>
    <t>Penyuluhan dan pembinaan PPKBD dan Fasilitasi kampung KB</t>
  </si>
  <si>
    <t>POLA  BELANJA APBdesa Tahun 2018</t>
  </si>
  <si>
    <t>Fasilitasi BUM Desa</t>
  </si>
  <si>
    <t>03.75</t>
  </si>
  <si>
    <t>Peningkatan kesehatan pamong bersama instansi terkait</t>
  </si>
  <si>
    <t>04.07</t>
  </si>
  <si>
    <t>04.06</t>
  </si>
  <si>
    <t xml:space="preserve">- Penyuluhan kesadaran pengelolaan sampah rumah tangga </t>
  </si>
  <si>
    <t>Pembinaan kelompok Bina Keluarga</t>
  </si>
  <si>
    <t>- Fasilitasi Kelompok Tanam, gapoktan, GP3A, hand traktor</t>
  </si>
  <si>
    <t>04.45</t>
  </si>
  <si>
    <t>Pengadaan sarana dan prasarana pendukung usaha bagi keluarga miskin</t>
  </si>
  <si>
    <t>- Kegiatan penanggulangan wabah</t>
  </si>
  <si>
    <t>Penyuluhan dan pembinaan KB dan Fasilitasi kampung KB</t>
  </si>
  <si>
    <t>Rapat koordinasi pemerintahan umum</t>
  </si>
  <si>
    <t>(dikurang 1.600.000)</t>
  </si>
  <si>
    <t>(dikurang 4.426.000)</t>
  </si>
  <si>
    <t>(dikurang 1.050.000)</t>
  </si>
  <si>
    <t>(dikurang 174.000)</t>
  </si>
  <si>
    <t>(dikurang 6.000.000+2.065.000)</t>
  </si>
  <si>
    <t>(dikurang 700.000+350000</t>
  </si>
  <si>
    <t>(dikurang 85.000)</t>
  </si>
  <si>
    <t>(dikurang 250.000)</t>
  </si>
  <si>
    <t>Fasilitasi Pembentukan BUM Desa</t>
  </si>
  <si>
    <t>Rincian Kegiatan Dalam RKP</t>
  </si>
  <si>
    <t>Rancangan Kegiatan dalam APBDesa Tahun 2018</t>
  </si>
  <si>
    <t>PMT balita dan lansia</t>
  </si>
  <si>
    <t>Operasional BPD</t>
  </si>
  <si>
    <t>Penyusunan dan sosialisasi produk hukum desa (perdes)</t>
  </si>
  <si>
    <t>Penyusunan/update profil/monografi/penduduk desa</t>
  </si>
  <si>
    <t>0127</t>
  </si>
  <si>
    <t>dihapus</t>
  </si>
  <si>
    <t>Intensifikasi Pemungutan PBB/ kegiatan lain</t>
  </si>
  <si>
    <t>Rapat Koordinasi pemerintahan umum</t>
  </si>
  <si>
    <t>Kegiatan operasional linmas dan keamanan desa</t>
  </si>
  <si>
    <t>Pengelolaan administrasi dan informasi desa (SID)</t>
  </si>
  <si>
    <t>Pengadaan/ pemeliharaan kendaraan dinas/ operasional</t>
  </si>
  <si>
    <r>
      <t xml:space="preserve">Rehabilitasi/ pemeliharaan tempat ibadah </t>
    </r>
    <r>
      <rPr>
        <i/>
        <sz val="12"/>
        <color theme="1"/>
        <rFont val="Times New Roman"/>
        <family val="1"/>
      </rPr>
      <t>(mushola desa dan BKK kersan)</t>
    </r>
  </si>
  <si>
    <t>02.03 dan '02.30</t>
  </si>
  <si>
    <t>Fasilitasi program Desa Binaan Keluarga Sakinah (DBKS)</t>
  </si>
  <si>
    <t>Pengajian umum dan pengajian ahad legi se desa Tirtonirmolo (0371)</t>
  </si>
  <si>
    <t>03.71</t>
  </si>
  <si>
    <t>01.35</t>
  </si>
  <si>
    <t>03.47</t>
  </si>
  <si>
    <t>hapus</t>
  </si>
  <si>
    <t>- kegiatan pokja III sosialisasi gemari</t>
  </si>
  <si>
    <t>- kegiatan pokja IV sosialisai ling bersih dan sehat</t>
  </si>
  <si>
    <t>- kegiatan pokja II ( Jam belajar Masyarakat) pelat batik, paud</t>
  </si>
  <si>
    <t>sosialisasi gemari ikan 2.769.000</t>
  </si>
  <si>
    <t>lomba kudapan bahan pokok 1.549.000</t>
  </si>
  <si>
    <t>sosialisasi desa aman pangan 1.706.000</t>
  </si>
  <si>
    <t>sosialisasi ling bersih dan sehat 2.366</t>
  </si>
  <si>
    <t>lomba lingk bersih dan sehat 6.478.000</t>
  </si>
  <si>
    <t>monitoring PAUD 1.200.000</t>
  </si>
  <si>
    <t>Pelatihan membatik 9.600.000</t>
  </si>
  <si>
    <t xml:space="preserve">                        </t>
  </si>
  <si>
    <t>Peningkatan kapasitas tenaga pendidik</t>
  </si>
  <si>
    <t>Fasilitasi posko kesehatan desa</t>
  </si>
  <si>
    <t xml:space="preserve">- Posko Kesdes </t>
  </si>
  <si>
    <t>Pengelolaan dan pengembanan PAUD</t>
  </si>
  <si>
    <t>04.81</t>
  </si>
  <si>
    <t>Penyuluhan dan penyelenggaraan kesehatan lingkungan</t>
  </si>
  <si>
    <t>04.76</t>
  </si>
  <si>
    <t>Pengembangan kesiapsiagaan menghadapi bencana</t>
  </si>
  <si>
    <t>Pelatihan dalam bidang ekonomi produktif</t>
  </si>
  <si>
    <t>04.14</t>
  </si>
  <si>
    <t>Pelatihan dan pemberdayaan kelompok masyarakat</t>
  </si>
  <si>
    <t>04.04</t>
  </si>
  <si>
    <t>RENCANA PENDAPATAN TAHUN 2018</t>
  </si>
  <si>
    <t>Pengadaan sarana dan prasarna pendukung usaha bagi keluarga miskin</t>
  </si>
  <si>
    <t>03.43</t>
  </si>
  <si>
    <t>RINCIAN SUMBER DANA</t>
  </si>
  <si>
    <t>Kegiatan Pokja II</t>
  </si>
  <si>
    <t>Penyuluhan Hatinya PKK (Pokja III)</t>
  </si>
  <si>
    <t>03.32</t>
  </si>
  <si>
    <t>Lomba UP2K</t>
  </si>
  <si>
    <t>- Kegiatan penanggulangan bencana wabah</t>
  </si>
  <si>
    <t>Tirtonirmolo, 22 Desember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</si>
</sst>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1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/>
    <xf numFmtId="3" fontId="1" fillId="3" borderId="0" xfId="0" applyNumberFormat="1" applyFont="1" applyFill="1"/>
    <xf numFmtId="3" fontId="1" fillId="3" borderId="1" xfId="0" applyNumberFormat="1" applyFont="1" applyFill="1" applyBorder="1"/>
    <xf numFmtId="3" fontId="1" fillId="4" borderId="1" xfId="0" applyNumberFormat="1" applyFont="1" applyFill="1" applyBorder="1"/>
    <xf numFmtId="0" fontId="2" fillId="0" borderId="0" xfId="0" applyFont="1"/>
    <xf numFmtId="164" fontId="2" fillId="0" borderId="0" xfId="0" applyNumberFormat="1" applyFont="1"/>
    <xf numFmtId="16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5" borderId="0" xfId="0" applyFont="1" applyFill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/>
    <xf numFmtId="164" fontId="2" fillId="0" borderId="1" xfId="0" applyNumberFormat="1" applyFont="1" applyBorder="1"/>
    <xf numFmtId="0" fontId="2" fillId="0" borderId="1" xfId="0" quotePrefix="1" applyFont="1" applyBorder="1"/>
    <xf numFmtId="0" fontId="2" fillId="5" borderId="1" xfId="0" quotePrefix="1" applyFont="1" applyFill="1" applyBorder="1" applyAlignment="1">
      <alignment wrapText="1"/>
    </xf>
    <xf numFmtId="164" fontId="2" fillId="5" borderId="1" xfId="0" applyNumberFormat="1" applyFont="1" applyFill="1" applyBorder="1"/>
    <xf numFmtId="0" fontId="2" fillId="5" borderId="1" xfId="0" applyFont="1" applyFill="1" applyBorder="1"/>
    <xf numFmtId="0" fontId="2" fillId="0" borderId="1" xfId="0" quotePrefix="1" applyFont="1" applyBorder="1" applyAlignment="1">
      <alignment wrapText="1"/>
    </xf>
    <xf numFmtId="0" fontId="3" fillId="0" borderId="1" xfId="0" quotePrefix="1" applyFont="1" applyBorder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quotePrefix="1" applyFont="1" applyFill="1" applyBorder="1"/>
    <xf numFmtId="164" fontId="2" fillId="6" borderId="1" xfId="0" applyNumberFormat="1" applyFont="1" applyFill="1" applyBorder="1"/>
    <xf numFmtId="0" fontId="2" fillId="7" borderId="1" xfId="0" quotePrefix="1" applyFont="1" applyFill="1" applyBorder="1"/>
    <xf numFmtId="164" fontId="2" fillId="7" borderId="1" xfId="0" applyNumberFormat="1" applyFont="1" applyFill="1" applyBorder="1"/>
    <xf numFmtId="0" fontId="2" fillId="7" borderId="1" xfId="0" applyFont="1" applyFill="1" applyBorder="1"/>
    <xf numFmtId="0" fontId="2" fillId="7" borderId="0" xfId="0" applyFont="1" applyFill="1"/>
    <xf numFmtId="0" fontId="2" fillId="8" borderId="1" xfId="0" quotePrefix="1" applyFont="1" applyFill="1" applyBorder="1"/>
    <xf numFmtId="164" fontId="2" fillId="8" borderId="1" xfId="0" applyNumberFormat="1" applyFont="1" applyFill="1" applyBorder="1"/>
    <xf numFmtId="0" fontId="2" fillId="8" borderId="1" xfId="0" applyFont="1" applyFill="1" applyBorder="1"/>
    <xf numFmtId="0" fontId="2" fillId="8" borderId="0" xfId="0" applyFont="1" applyFill="1"/>
    <xf numFmtId="0" fontId="2" fillId="9" borderId="1" xfId="0" quotePrefix="1" applyFont="1" applyFill="1" applyBorder="1" applyAlignment="1">
      <alignment wrapText="1"/>
    </xf>
    <xf numFmtId="164" fontId="2" fillId="9" borderId="1" xfId="0" applyNumberFormat="1" applyFont="1" applyFill="1" applyBorder="1"/>
    <xf numFmtId="0" fontId="2" fillId="9" borderId="1" xfId="0" applyFont="1" applyFill="1" applyBorder="1"/>
    <xf numFmtId="0" fontId="2" fillId="9" borderId="0" xfId="0" applyFont="1" applyFill="1"/>
    <xf numFmtId="0" fontId="2" fillId="10" borderId="1" xfId="0" quotePrefix="1" applyFont="1" applyFill="1" applyBorder="1"/>
    <xf numFmtId="164" fontId="2" fillId="10" borderId="1" xfId="0" applyNumberFormat="1" applyFont="1" applyFill="1" applyBorder="1"/>
    <xf numFmtId="0" fontId="2" fillId="10" borderId="1" xfId="0" applyFont="1" applyFill="1" applyBorder="1"/>
    <xf numFmtId="0" fontId="2" fillId="10" borderId="0" xfId="0" applyFont="1" applyFill="1"/>
    <xf numFmtId="0" fontId="2" fillId="11" borderId="1" xfId="0" quotePrefix="1" applyFont="1" applyFill="1" applyBorder="1" applyAlignment="1">
      <alignment wrapText="1"/>
    </xf>
    <xf numFmtId="164" fontId="2" fillId="11" borderId="1" xfId="0" applyNumberFormat="1" applyFont="1" applyFill="1" applyBorder="1"/>
    <xf numFmtId="0" fontId="2" fillId="11" borderId="1" xfId="0" applyFont="1" applyFill="1" applyBorder="1"/>
    <xf numFmtId="0" fontId="2" fillId="11" borderId="0" xfId="0" applyFont="1" applyFill="1"/>
    <xf numFmtId="0" fontId="1" fillId="0" borderId="0" xfId="0" quotePrefix="1" applyFont="1"/>
    <xf numFmtId="20" fontId="1" fillId="0" borderId="0" xfId="0" quotePrefix="1" applyNumberFormat="1" applyFont="1"/>
    <xf numFmtId="0" fontId="1" fillId="0" borderId="1" xfId="0" applyFont="1" applyBorder="1" applyAlignment="1">
      <alignment horizontal="center"/>
    </xf>
    <xf numFmtId="0" fontId="5" fillId="8" borderId="1" xfId="0" quotePrefix="1" applyFont="1" applyFill="1" applyBorder="1" applyAlignment="1">
      <alignment wrapText="1"/>
    </xf>
    <xf numFmtId="164" fontId="5" fillId="8" borderId="1" xfId="0" applyNumberFormat="1" applyFont="1" applyFill="1" applyBorder="1"/>
    <xf numFmtId="0" fontId="5" fillId="8" borderId="1" xfId="0" applyFont="1" applyFill="1" applyBorder="1"/>
    <xf numFmtId="0" fontId="5" fillId="8" borderId="0" xfId="0" applyFont="1" applyFill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quotePrefix="1" applyFont="1"/>
    <xf numFmtId="3" fontId="1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1" xfId="0" quotePrefix="1" applyFont="1" applyFill="1" applyBorder="1" applyAlignment="1">
      <alignment wrapText="1"/>
    </xf>
    <xf numFmtId="164" fontId="2" fillId="0" borderId="1" xfId="0" applyNumberFormat="1" applyFont="1" applyFill="1" applyBorder="1"/>
    <xf numFmtId="3" fontId="2" fillId="0" borderId="0" xfId="0" applyNumberFormat="1" applyFont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5" borderId="1" xfId="0" applyNumberFormat="1" applyFont="1" applyFill="1" applyBorder="1"/>
    <xf numFmtId="3" fontId="2" fillId="0" borderId="1" xfId="0" applyNumberFormat="1" applyFont="1" applyFill="1" applyBorder="1"/>
    <xf numFmtId="3" fontId="2" fillId="11" borderId="1" xfId="0" applyNumberFormat="1" applyFont="1" applyFill="1" applyBorder="1"/>
    <xf numFmtId="3" fontId="2" fillId="7" borderId="1" xfId="0" applyNumberFormat="1" applyFont="1" applyFill="1" applyBorder="1"/>
    <xf numFmtId="3" fontId="2" fillId="10" borderId="1" xfId="0" applyNumberFormat="1" applyFont="1" applyFill="1" applyBorder="1"/>
    <xf numFmtId="0" fontId="2" fillId="5" borderId="1" xfId="0" quotePrefix="1" applyFont="1" applyFill="1" applyBorder="1"/>
    <xf numFmtId="0" fontId="2" fillId="8" borderId="0" xfId="0" quotePrefix="1" applyFont="1" applyFill="1"/>
    <xf numFmtId="0" fontId="3" fillId="8" borderId="0" xfId="0" applyFont="1" applyFill="1"/>
    <xf numFmtId="0" fontId="3" fillId="8" borderId="0" xfId="0" quotePrefix="1" applyFont="1" applyFill="1"/>
    <xf numFmtId="0" fontId="6" fillId="0" borderId="0" xfId="0" applyFont="1"/>
    <xf numFmtId="164" fontId="6" fillId="0" borderId="0" xfId="0" applyNumberFormat="1" applyFont="1"/>
    <xf numFmtId="3" fontId="6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0" applyNumberFormat="1" applyFont="1" applyAlignment="1">
      <alignment horizontal="center"/>
    </xf>
    <xf numFmtId="41" fontId="2" fillId="0" borderId="0" xfId="0" applyNumberFormat="1" applyFont="1"/>
    <xf numFmtId="0" fontId="3" fillId="0" borderId="0" xfId="0" quotePrefix="1" applyFont="1" applyBorder="1"/>
    <xf numFmtId="41" fontId="2" fillId="0" borderId="1" xfId="0" applyNumberFormat="1" applyFont="1" applyBorder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quotePrefix="1" applyNumberFormat="1" applyFont="1" applyBorder="1"/>
    <xf numFmtId="3" fontId="2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2" fillId="0" borderId="1" xfId="0" quotePrefix="1" applyNumberFormat="1" applyFont="1" applyBorder="1"/>
    <xf numFmtId="20" fontId="2" fillId="0" borderId="1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4" fillId="0" borderId="0" xfId="0" applyNumberFormat="1" applyFont="1"/>
    <xf numFmtId="0" fontId="2" fillId="3" borderId="1" xfId="0" applyFont="1" applyFill="1" applyBorder="1"/>
    <xf numFmtId="0" fontId="2" fillId="3" borderId="1" xfId="0" quotePrefix="1" applyFont="1" applyFill="1" applyBorder="1" applyAlignment="1"/>
    <xf numFmtId="0" fontId="2" fillId="3" borderId="0" xfId="0" applyFont="1" applyFill="1"/>
    <xf numFmtId="0" fontId="2" fillId="3" borderId="1" xfId="0" quotePrefix="1" applyFont="1" applyFill="1" applyBorder="1" applyAlignment="1">
      <alignment wrapText="1"/>
    </xf>
    <xf numFmtId="164" fontId="2" fillId="0" borderId="1" xfId="0" quotePrefix="1" applyNumberFormat="1" applyFont="1" applyFill="1" applyBorder="1"/>
    <xf numFmtId="0" fontId="2" fillId="3" borderId="1" xfId="0" quotePrefix="1" applyFont="1" applyFill="1" applyBorder="1" applyAlignment="1">
      <alignment horizontal="center"/>
    </xf>
    <xf numFmtId="3" fontId="2" fillId="3" borderId="1" xfId="0" applyNumberFormat="1" applyFont="1" applyFill="1" applyBorder="1"/>
    <xf numFmtId="164" fontId="2" fillId="12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13" borderId="1" xfId="0" quotePrefix="1" applyFont="1" applyFill="1" applyBorder="1"/>
    <xf numFmtId="164" fontId="2" fillId="0" borderId="0" xfId="0" applyNumberFormat="1" applyFont="1" applyBorder="1" applyAlignment="1">
      <alignment horizontal="center"/>
    </xf>
    <xf numFmtId="164" fontId="2" fillId="12" borderId="0" xfId="0" applyNumberFormat="1" applyFont="1" applyFill="1"/>
    <xf numFmtId="164" fontId="2" fillId="12" borderId="0" xfId="0" applyNumberFormat="1" applyFont="1" applyFill="1" applyBorder="1" applyAlignment="1">
      <alignment horizontal="center"/>
    </xf>
    <xf numFmtId="164" fontId="2" fillId="12" borderId="1" xfId="0" applyNumberFormat="1" applyFont="1" applyFill="1" applyBorder="1" applyAlignment="1">
      <alignment horizontal="center"/>
    </xf>
    <xf numFmtId="0" fontId="2" fillId="12" borderId="1" xfId="0" quotePrefix="1" applyFont="1" applyFill="1" applyBorder="1"/>
    <xf numFmtId="164" fontId="2" fillId="12" borderId="1" xfId="0" quotePrefix="1" applyNumberFormat="1" applyFont="1" applyFill="1" applyBorder="1"/>
    <xf numFmtId="164" fontId="3" fillId="12" borderId="1" xfId="0" applyNumberFormat="1" applyFont="1" applyFill="1" applyBorder="1"/>
    <xf numFmtId="164" fontId="4" fillId="12" borderId="0" xfId="0" applyNumberFormat="1" applyFont="1" applyFill="1"/>
    <xf numFmtId="164" fontId="2" fillId="12" borderId="0" xfId="0" applyNumberFormat="1" applyFont="1" applyFill="1" applyAlignment="1">
      <alignment horizontal="center"/>
    </xf>
    <xf numFmtId="164" fontId="6" fillId="12" borderId="0" xfId="0" applyNumberFormat="1" applyFont="1" applyFill="1"/>
    <xf numFmtId="164" fontId="2" fillId="5" borderId="0" xfId="0" applyNumberFormat="1" applyFont="1" applyFill="1"/>
    <xf numFmtId="3" fontId="2" fillId="5" borderId="0" xfId="0" applyNumberFormat="1" applyFont="1" applyFill="1"/>
    <xf numFmtId="0" fontId="1" fillId="5" borderId="0" xfId="0" quotePrefix="1" applyFont="1" applyFill="1"/>
    <xf numFmtId="0" fontId="1" fillId="5" borderId="0" xfId="0" applyFont="1" applyFill="1"/>
    <xf numFmtId="3" fontId="1" fillId="5" borderId="0" xfId="0" applyNumberFormat="1" applyFont="1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3" fontId="2" fillId="5" borderId="0" xfId="0" applyNumberFormat="1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164" fontId="3" fillId="5" borderId="1" xfId="0" applyNumberFormat="1" applyFont="1" applyFill="1" applyBorder="1"/>
    <xf numFmtId="0" fontId="2" fillId="5" borderId="1" xfId="0" quotePrefix="1" applyFont="1" applyFill="1" applyBorder="1" applyAlignment="1"/>
    <xf numFmtId="164" fontId="2" fillId="5" borderId="1" xfId="0" quotePrefix="1" applyNumberFormat="1" applyFont="1" applyFill="1" applyBorder="1"/>
    <xf numFmtId="3" fontId="2" fillId="5" borderId="1" xfId="0" quotePrefix="1" applyNumberFormat="1" applyFont="1" applyFill="1" applyBorder="1"/>
    <xf numFmtId="3" fontId="3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0" fontId="3" fillId="5" borderId="1" xfId="0" quotePrefix="1" applyFont="1" applyFill="1" applyBorder="1"/>
    <xf numFmtId="164" fontId="4" fillId="5" borderId="0" xfId="0" applyNumberFormat="1" applyFont="1" applyFill="1"/>
    <xf numFmtId="3" fontId="4" fillId="5" borderId="0" xfId="0" applyNumberFormat="1" applyFont="1" applyFill="1"/>
    <xf numFmtId="164" fontId="2" fillId="5" borderId="0" xfId="0" applyNumberFormat="1" applyFont="1" applyFill="1" applyAlignment="1">
      <alignment horizontal="center"/>
    </xf>
    <xf numFmtId="0" fontId="6" fillId="5" borderId="0" xfId="0" applyFont="1" applyFill="1"/>
    <xf numFmtId="164" fontId="6" fillId="5" borderId="0" xfId="0" applyNumberFormat="1" applyFont="1" applyFill="1"/>
    <xf numFmtId="3" fontId="6" fillId="5" borderId="0" xfId="0" applyNumberFormat="1" applyFont="1" applyFill="1"/>
    <xf numFmtId="0" fontId="7" fillId="5" borderId="1" xfId="0" applyFont="1" applyFill="1" applyBorder="1"/>
    <xf numFmtId="3" fontId="8" fillId="5" borderId="1" xfId="0" applyNumberFormat="1" applyFont="1" applyFill="1" applyBorder="1" applyAlignment="1">
      <alignment horizontal="center"/>
    </xf>
    <xf numFmtId="3" fontId="8" fillId="5" borderId="1" xfId="0" applyNumberFormat="1" applyFont="1" applyFill="1" applyBorder="1"/>
    <xf numFmtId="3" fontId="9" fillId="5" borderId="1" xfId="0" applyNumberFormat="1" applyFont="1" applyFill="1" applyBorder="1"/>
    <xf numFmtId="164" fontId="2" fillId="5" borderId="2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3" fillId="5" borderId="6" xfId="0" applyFont="1" applyFill="1" applyBorder="1"/>
    <xf numFmtId="0" fontId="2" fillId="5" borderId="6" xfId="0" quotePrefix="1" applyFont="1" applyFill="1" applyBorder="1" applyAlignment="1"/>
    <xf numFmtId="0" fontId="2" fillId="5" borderId="6" xfId="0" quotePrefix="1" applyFont="1" applyFill="1" applyBorder="1"/>
    <xf numFmtId="0" fontId="2" fillId="5" borderId="6" xfId="0" quotePrefix="1" applyFont="1" applyFill="1" applyBorder="1" applyAlignment="1">
      <alignment wrapText="1"/>
    </xf>
    <xf numFmtId="0" fontId="3" fillId="5" borderId="6" xfId="0" quotePrefix="1" applyFont="1" applyFill="1" applyBorder="1"/>
    <xf numFmtId="0" fontId="2" fillId="5" borderId="0" xfId="0" applyFont="1" applyFill="1" applyBorder="1"/>
    <xf numFmtId="0" fontId="6" fillId="5" borderId="0" xfId="0" applyFont="1" applyFill="1" applyBorder="1"/>
    <xf numFmtId="3" fontId="2" fillId="5" borderId="0" xfId="0" applyNumberFormat="1" applyFont="1" applyFill="1" applyBorder="1"/>
    <xf numFmtId="3" fontId="8" fillId="5" borderId="4" xfId="0" applyNumberFormat="1" applyFont="1" applyFill="1" applyBorder="1" applyAlignment="1">
      <alignment horizontal="center"/>
    </xf>
    <xf numFmtId="3" fontId="8" fillId="5" borderId="6" xfId="0" applyNumberFormat="1" applyFont="1" applyFill="1" applyBorder="1" applyAlignment="1">
      <alignment horizontal="center"/>
    </xf>
    <xf numFmtId="3" fontId="9" fillId="5" borderId="4" xfId="0" applyNumberFormat="1" applyFont="1" applyFill="1" applyBorder="1" applyAlignment="1">
      <alignment horizontal="center"/>
    </xf>
    <xf numFmtId="3" fontId="9" fillId="5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Normal="100" workbookViewId="0">
      <selection activeCell="C4" sqref="C4:C12"/>
    </sheetView>
  </sheetViews>
  <sheetFormatPr defaultColWidth="9.140625" defaultRowHeight="15.75" x14ac:dyDescent="0.25"/>
  <cols>
    <col min="1" max="1" width="4.85546875" style="17" customWidth="1"/>
    <col min="2" max="2" width="55.85546875" style="17" customWidth="1"/>
    <col min="3" max="3" width="18.140625" style="127" customWidth="1"/>
    <col min="4" max="4" width="68.7109375" style="127" customWidth="1"/>
    <col min="5" max="5" width="15.140625" style="128" customWidth="1"/>
    <col min="6" max="6" width="9.28515625" style="127" customWidth="1"/>
    <col min="7" max="16384" width="9.140625" style="17"/>
  </cols>
  <sheetData>
    <row r="1" spans="1:6" x14ac:dyDescent="0.25">
      <c r="A1" s="160" t="s">
        <v>430</v>
      </c>
      <c r="B1" s="160"/>
      <c r="C1" s="160"/>
    </row>
    <row r="2" spans="1:6" x14ac:dyDescent="0.25">
      <c r="A2" s="129"/>
      <c r="B2" s="130"/>
      <c r="C2" s="131"/>
    </row>
    <row r="3" spans="1:6" x14ac:dyDescent="0.25">
      <c r="A3" s="129"/>
      <c r="B3" s="130"/>
      <c r="C3" s="131"/>
    </row>
    <row r="4" spans="1:6" x14ac:dyDescent="0.25">
      <c r="A4" s="132" t="s">
        <v>1</v>
      </c>
      <c r="B4" s="132" t="s">
        <v>2</v>
      </c>
      <c r="C4" s="154" t="s">
        <v>3</v>
      </c>
    </row>
    <row r="5" spans="1:6" x14ac:dyDescent="0.25">
      <c r="A5" s="133">
        <v>1</v>
      </c>
      <c r="B5" s="133" t="s">
        <v>4</v>
      </c>
      <c r="C5" s="155">
        <v>1124098000</v>
      </c>
    </row>
    <row r="6" spans="1:6" x14ac:dyDescent="0.25">
      <c r="A6" s="133">
        <v>2</v>
      </c>
      <c r="B6" s="133" t="s">
        <v>5</v>
      </c>
      <c r="C6" s="155">
        <v>1533145000</v>
      </c>
    </row>
    <row r="7" spans="1:6" x14ac:dyDescent="0.25">
      <c r="A7" s="133">
        <v>3</v>
      </c>
      <c r="B7" s="133" t="s">
        <v>6</v>
      </c>
      <c r="C7" s="155">
        <v>36367400</v>
      </c>
    </row>
    <row r="8" spans="1:6" x14ac:dyDescent="0.25">
      <c r="A8" s="133">
        <v>4</v>
      </c>
      <c r="B8" s="133" t="s">
        <v>7</v>
      </c>
      <c r="C8" s="155">
        <v>271257260</v>
      </c>
    </row>
    <row r="9" spans="1:6" x14ac:dyDescent="0.25">
      <c r="A9" s="133">
        <v>5</v>
      </c>
      <c r="B9" s="133" t="s">
        <v>8</v>
      </c>
      <c r="C9" s="155">
        <v>400000000</v>
      </c>
    </row>
    <row r="10" spans="1:6" x14ac:dyDescent="0.25">
      <c r="A10" s="133">
        <v>6</v>
      </c>
      <c r="B10" s="133" t="s">
        <v>9</v>
      </c>
      <c r="C10" s="155">
        <v>30000000</v>
      </c>
    </row>
    <row r="11" spans="1:6" x14ac:dyDescent="0.25">
      <c r="A11" s="133">
        <v>7</v>
      </c>
      <c r="B11" s="133" t="s">
        <v>10</v>
      </c>
      <c r="C11" s="155">
        <f>566000000</f>
        <v>566000000</v>
      </c>
    </row>
    <row r="12" spans="1:6" x14ac:dyDescent="0.25">
      <c r="A12" s="133"/>
      <c r="B12" s="153" t="s">
        <v>11</v>
      </c>
      <c r="C12" s="156">
        <f>SUM(C5:C11)</f>
        <v>3960867660</v>
      </c>
    </row>
    <row r="15" spans="1:6" x14ac:dyDescent="0.25">
      <c r="B15" s="161" t="s">
        <v>386</v>
      </c>
      <c r="C15" s="162"/>
      <c r="D15" s="163" t="s">
        <v>387</v>
      </c>
      <c r="E15" s="164"/>
      <c r="F15" s="165"/>
    </row>
    <row r="16" spans="1:6" x14ac:dyDescent="0.25">
      <c r="B16" s="135" t="s">
        <v>2</v>
      </c>
      <c r="C16" s="136" t="s">
        <v>3</v>
      </c>
      <c r="D16" s="136" t="s">
        <v>2</v>
      </c>
      <c r="E16" s="137" t="s">
        <v>11</v>
      </c>
      <c r="F16" s="136" t="s">
        <v>319</v>
      </c>
    </row>
    <row r="17" spans="2:6" x14ac:dyDescent="0.25">
      <c r="B17" s="135"/>
      <c r="C17" s="136"/>
      <c r="D17" s="136"/>
      <c r="E17" s="137"/>
      <c r="F17" s="136" t="s">
        <v>320</v>
      </c>
    </row>
    <row r="18" spans="2:6" x14ac:dyDescent="0.25">
      <c r="B18" s="139" t="s">
        <v>37</v>
      </c>
      <c r="C18" s="140">
        <f>SUM(C19:C58)</f>
        <v>1420855560</v>
      </c>
      <c r="D18" s="139" t="s">
        <v>37</v>
      </c>
      <c r="E18" s="144">
        <f>SUM(E19:E58)</f>
        <v>1411437060</v>
      </c>
      <c r="F18" s="24"/>
    </row>
    <row r="19" spans="2:6" x14ac:dyDescent="0.25">
      <c r="B19" s="141" t="s">
        <v>39</v>
      </c>
      <c r="C19" s="24">
        <v>5000000</v>
      </c>
      <c r="D19" s="25" t="s">
        <v>245</v>
      </c>
      <c r="E19" s="73">
        <v>8000000</v>
      </c>
      <c r="F19" s="78" t="s">
        <v>244</v>
      </c>
    </row>
    <row r="20" spans="2:6" x14ac:dyDescent="0.25">
      <c r="B20" s="141" t="s">
        <v>40</v>
      </c>
      <c r="C20" s="24">
        <v>459943500</v>
      </c>
      <c r="D20" s="25" t="s">
        <v>221</v>
      </c>
      <c r="E20" s="73">
        <f>C20+C21+C22+C25</f>
        <v>670643500</v>
      </c>
      <c r="F20" s="142" t="s">
        <v>220</v>
      </c>
    </row>
    <row r="21" spans="2:6" x14ac:dyDescent="0.25">
      <c r="B21" s="141" t="s">
        <v>41</v>
      </c>
      <c r="C21" s="24">
        <v>99500000</v>
      </c>
      <c r="D21" s="142" t="s">
        <v>220</v>
      </c>
      <c r="E21" s="73"/>
      <c r="F21" s="24"/>
    </row>
    <row r="22" spans="2:6" x14ac:dyDescent="0.25">
      <c r="B22" s="141" t="s">
        <v>140</v>
      </c>
      <c r="C22" s="24">
        <v>35000000</v>
      </c>
      <c r="D22" s="142" t="s">
        <v>220</v>
      </c>
      <c r="E22" s="73"/>
      <c r="F22" s="24"/>
    </row>
    <row r="23" spans="2:6" x14ac:dyDescent="0.25">
      <c r="B23" s="78" t="s">
        <v>42</v>
      </c>
      <c r="C23" s="24">
        <v>194926000</v>
      </c>
      <c r="D23" s="25" t="s">
        <v>223</v>
      </c>
      <c r="E23" s="143">
        <v>194926060</v>
      </c>
      <c r="F23" s="24"/>
    </row>
    <row r="24" spans="2:6" x14ac:dyDescent="0.25">
      <c r="B24" s="78" t="s">
        <v>43</v>
      </c>
      <c r="C24" s="24">
        <v>14999000</v>
      </c>
      <c r="D24" s="24" t="s">
        <v>389</v>
      </c>
      <c r="E24" s="73">
        <v>14999000</v>
      </c>
      <c r="F24" s="24"/>
    </row>
    <row r="25" spans="2:6" x14ac:dyDescent="0.25">
      <c r="B25" s="78" t="s">
        <v>139</v>
      </c>
      <c r="C25" s="24">
        <v>76200000</v>
      </c>
      <c r="D25" s="142" t="s">
        <v>220</v>
      </c>
      <c r="E25" s="73"/>
      <c r="F25" s="24"/>
    </row>
    <row r="26" spans="2:6" x14ac:dyDescent="0.25">
      <c r="B26" s="78" t="s">
        <v>44</v>
      </c>
      <c r="C26" s="24">
        <v>1812000</v>
      </c>
      <c r="D26" s="25" t="s">
        <v>265</v>
      </c>
      <c r="E26" s="73">
        <v>1812000</v>
      </c>
      <c r="F26" s="142" t="s">
        <v>264</v>
      </c>
    </row>
    <row r="27" spans="2:6" x14ac:dyDescent="0.25">
      <c r="B27" s="78" t="s">
        <v>187</v>
      </c>
      <c r="C27" s="24">
        <v>9053000</v>
      </c>
      <c r="D27" s="24" t="s">
        <v>259</v>
      </c>
      <c r="E27" s="73">
        <v>9053000</v>
      </c>
      <c r="F27" s="142" t="s">
        <v>258</v>
      </c>
    </row>
    <row r="28" spans="2:6" x14ac:dyDescent="0.25">
      <c r="B28" s="78" t="s">
        <v>47</v>
      </c>
      <c r="C28" s="24">
        <v>22156360</v>
      </c>
      <c r="D28" s="24" t="s">
        <v>390</v>
      </c>
      <c r="E28" s="73">
        <v>23306000</v>
      </c>
      <c r="F28" s="142" t="s">
        <v>392</v>
      </c>
    </row>
    <row r="29" spans="2:6" x14ac:dyDescent="0.25">
      <c r="B29" s="78" t="s">
        <v>48</v>
      </c>
      <c r="C29" s="24">
        <v>7109500</v>
      </c>
      <c r="D29" s="24" t="s">
        <v>391</v>
      </c>
      <c r="E29" s="73">
        <v>13729000</v>
      </c>
      <c r="F29" s="142" t="s">
        <v>256</v>
      </c>
    </row>
    <row r="30" spans="2:6" x14ac:dyDescent="0.25">
      <c r="B30" s="78" t="s">
        <v>49</v>
      </c>
      <c r="C30" s="24">
        <v>6619500</v>
      </c>
      <c r="D30" s="142" t="s">
        <v>256</v>
      </c>
      <c r="E30" s="73"/>
      <c r="F30" s="24"/>
    </row>
    <row r="31" spans="2:6" x14ac:dyDescent="0.25">
      <c r="B31" s="78" t="s">
        <v>144</v>
      </c>
      <c r="C31" s="24">
        <v>90000000</v>
      </c>
      <c r="D31" s="25" t="s">
        <v>233</v>
      </c>
      <c r="E31" s="143">
        <v>75265000</v>
      </c>
      <c r="F31" s="142" t="s">
        <v>232</v>
      </c>
    </row>
    <row r="32" spans="2:6" x14ac:dyDescent="0.25">
      <c r="B32" s="78"/>
      <c r="C32" s="24"/>
      <c r="D32" s="25" t="s">
        <v>235</v>
      </c>
      <c r="E32" s="73">
        <v>15000000</v>
      </c>
      <c r="F32" s="142" t="s">
        <v>234</v>
      </c>
    </row>
    <row r="33" spans="2:6" x14ac:dyDescent="0.25">
      <c r="B33" s="78" t="s">
        <v>50</v>
      </c>
      <c r="C33" s="24">
        <v>3000000</v>
      </c>
      <c r="D33" s="142" t="s">
        <v>244</v>
      </c>
      <c r="E33" s="73"/>
      <c r="F33" s="24"/>
    </row>
    <row r="34" spans="2:6" x14ac:dyDescent="0.25">
      <c r="B34" s="78" t="s">
        <v>51</v>
      </c>
      <c r="C34" s="24">
        <v>9397200</v>
      </c>
      <c r="D34" s="24" t="s">
        <v>241</v>
      </c>
      <c r="E34" s="73">
        <v>9064000</v>
      </c>
      <c r="F34" s="142" t="s">
        <v>240</v>
      </c>
    </row>
    <row r="35" spans="2:6" x14ac:dyDescent="0.25">
      <c r="B35" s="23" t="s">
        <v>52</v>
      </c>
      <c r="C35" s="24">
        <v>10540000</v>
      </c>
      <c r="D35" s="24" t="s">
        <v>393</v>
      </c>
      <c r="E35" s="73"/>
      <c r="F35" s="24"/>
    </row>
    <row r="36" spans="2:6" x14ac:dyDescent="0.25">
      <c r="B36" s="23" t="s">
        <v>53</v>
      </c>
      <c r="C36" s="24">
        <v>20000000</v>
      </c>
      <c r="D36" s="24" t="s">
        <v>237</v>
      </c>
      <c r="E36" s="73">
        <v>20000000</v>
      </c>
      <c r="F36" s="142" t="s">
        <v>236</v>
      </c>
    </row>
    <row r="37" spans="2:6" x14ac:dyDescent="0.25">
      <c r="B37" s="23" t="s">
        <v>54</v>
      </c>
      <c r="C37" s="24">
        <v>16855000</v>
      </c>
      <c r="D37" s="24" t="s">
        <v>394</v>
      </c>
      <c r="E37" s="73">
        <v>16855000</v>
      </c>
      <c r="F37" s="142" t="s">
        <v>260</v>
      </c>
    </row>
    <row r="38" spans="2:6" x14ac:dyDescent="0.25">
      <c r="B38" s="23" t="s">
        <v>170</v>
      </c>
      <c r="C38" s="24">
        <v>32284000</v>
      </c>
      <c r="D38" s="24" t="s">
        <v>395</v>
      </c>
      <c r="E38" s="73">
        <v>32284000</v>
      </c>
      <c r="F38" s="142" t="s">
        <v>248</v>
      </c>
    </row>
    <row r="39" spans="2:6" x14ac:dyDescent="0.25">
      <c r="B39" s="23" t="s">
        <v>56</v>
      </c>
      <c r="C39" s="24">
        <v>6120000</v>
      </c>
      <c r="D39" s="25" t="s">
        <v>333</v>
      </c>
      <c r="E39" s="73">
        <f>6120000+14400000+13428500+20400000-1050000</f>
        <v>53298500</v>
      </c>
      <c r="F39" s="142" t="s">
        <v>329</v>
      </c>
    </row>
    <row r="40" spans="2:6" x14ac:dyDescent="0.25">
      <c r="B40" s="23" t="s">
        <v>146</v>
      </c>
      <c r="C40" s="24">
        <v>6000000</v>
      </c>
      <c r="D40" s="142" t="s">
        <v>323</v>
      </c>
      <c r="E40" s="73"/>
      <c r="F40" s="24"/>
    </row>
    <row r="41" spans="2:6" x14ac:dyDescent="0.25">
      <c r="B41" s="23" t="s">
        <v>57</v>
      </c>
      <c r="C41" s="24">
        <v>14400000</v>
      </c>
      <c r="D41" s="142" t="s">
        <v>329</v>
      </c>
      <c r="E41" s="73"/>
      <c r="F41" s="24"/>
    </row>
    <row r="42" spans="2:6" x14ac:dyDescent="0.25">
      <c r="B42" s="23" t="s">
        <v>58</v>
      </c>
      <c r="C42" s="24">
        <v>13428500</v>
      </c>
      <c r="D42" s="142" t="s">
        <v>329</v>
      </c>
      <c r="E42" s="73"/>
      <c r="F42" s="24"/>
    </row>
    <row r="43" spans="2:6" x14ac:dyDescent="0.25">
      <c r="B43" s="23" t="s">
        <v>59</v>
      </c>
      <c r="C43" s="24">
        <v>20400000</v>
      </c>
      <c r="D43" s="142" t="s">
        <v>329</v>
      </c>
      <c r="E43" s="73"/>
      <c r="F43" s="24"/>
    </row>
    <row r="44" spans="2:6" x14ac:dyDescent="0.25">
      <c r="B44" s="23" t="s">
        <v>60</v>
      </c>
      <c r="C44" s="24">
        <v>134548000</v>
      </c>
      <c r="D44" s="24" t="s">
        <v>396</v>
      </c>
      <c r="E44" s="73">
        <v>161058000</v>
      </c>
      <c r="F44" s="142" t="s">
        <v>228</v>
      </c>
    </row>
    <row r="45" spans="2:6" x14ac:dyDescent="0.25">
      <c r="B45" s="23" t="s">
        <v>61</v>
      </c>
      <c r="C45" s="24">
        <v>17232000</v>
      </c>
      <c r="D45" s="142" t="s">
        <v>228</v>
      </c>
      <c r="E45" s="73"/>
      <c r="F45" s="24"/>
    </row>
    <row r="46" spans="2:6" x14ac:dyDescent="0.25">
      <c r="B46" s="23" t="s">
        <v>145</v>
      </c>
      <c r="C46" s="24">
        <v>9278000</v>
      </c>
      <c r="D46" s="142" t="s">
        <v>228</v>
      </c>
      <c r="E46" s="73"/>
      <c r="F46" s="24"/>
    </row>
    <row r="47" spans="2:6" x14ac:dyDescent="0.25">
      <c r="B47" s="23" t="s">
        <v>62</v>
      </c>
      <c r="C47" s="24">
        <v>1800000</v>
      </c>
      <c r="D47" s="142" t="s">
        <v>323</v>
      </c>
      <c r="E47" s="73"/>
      <c r="F47" s="24"/>
    </row>
    <row r="48" spans="2:6" x14ac:dyDescent="0.25">
      <c r="B48" s="23" t="s">
        <v>64</v>
      </c>
      <c r="C48" s="24">
        <v>8000000</v>
      </c>
      <c r="D48" s="25" t="s">
        <v>251</v>
      </c>
      <c r="E48" s="73">
        <f>8000000+15000000</f>
        <v>23000000</v>
      </c>
      <c r="F48" s="142" t="s">
        <v>250</v>
      </c>
    </row>
    <row r="49" spans="2:6" x14ac:dyDescent="0.25">
      <c r="B49" s="23" t="s">
        <v>65</v>
      </c>
      <c r="C49" s="24">
        <v>15000000</v>
      </c>
      <c r="D49" s="142" t="s">
        <v>250</v>
      </c>
      <c r="E49" s="73"/>
      <c r="F49" s="24"/>
    </row>
    <row r="50" spans="2:6" x14ac:dyDescent="0.25">
      <c r="B50" s="23" t="s">
        <v>66</v>
      </c>
      <c r="C50" s="24">
        <v>14904000</v>
      </c>
      <c r="D50" s="25" t="s">
        <v>227</v>
      </c>
      <c r="E50" s="73">
        <v>14904000</v>
      </c>
      <c r="F50" s="142" t="s">
        <v>226</v>
      </c>
    </row>
    <row r="51" spans="2:6" x14ac:dyDescent="0.25">
      <c r="B51" s="23" t="s">
        <v>67</v>
      </c>
      <c r="C51" s="24">
        <v>10000000</v>
      </c>
      <c r="D51" s="24" t="s">
        <v>364</v>
      </c>
      <c r="E51" s="73">
        <v>10000000</v>
      </c>
      <c r="F51" s="24"/>
    </row>
    <row r="52" spans="2:6" x14ac:dyDescent="0.25">
      <c r="B52" s="23" t="s">
        <v>132</v>
      </c>
      <c r="C52" s="24">
        <v>10000000</v>
      </c>
      <c r="D52" s="24" t="s">
        <v>397</v>
      </c>
      <c r="E52" s="73">
        <v>10000000</v>
      </c>
      <c r="F52" s="142" t="s">
        <v>254</v>
      </c>
    </row>
    <row r="53" spans="2:6" x14ac:dyDescent="0.25">
      <c r="B53" s="23" t="s">
        <v>188</v>
      </c>
      <c r="C53" s="24">
        <v>16500000</v>
      </c>
      <c r="D53" s="24" t="s">
        <v>247</v>
      </c>
      <c r="E53" s="73">
        <v>16500000</v>
      </c>
      <c r="F53" s="142" t="s">
        <v>246</v>
      </c>
    </row>
    <row r="54" spans="2:6" x14ac:dyDescent="0.25">
      <c r="B54" s="23" t="s">
        <v>189</v>
      </c>
      <c r="C54" s="24">
        <v>7600000</v>
      </c>
      <c r="D54" s="24" t="s">
        <v>398</v>
      </c>
      <c r="E54" s="73">
        <v>7000000</v>
      </c>
      <c r="F54" s="142" t="s">
        <v>252</v>
      </c>
    </row>
    <row r="55" spans="2:6" x14ac:dyDescent="0.25">
      <c r="B55" s="23" t="s">
        <v>194</v>
      </c>
      <c r="C55" s="24">
        <v>1250000</v>
      </c>
      <c r="D55" s="24" t="s">
        <v>263</v>
      </c>
      <c r="E55" s="73">
        <v>1250000</v>
      </c>
      <c r="F55" s="142" t="s">
        <v>262</v>
      </c>
    </row>
    <row r="56" spans="2:6" x14ac:dyDescent="0.25">
      <c r="B56" s="23"/>
      <c r="C56" s="24"/>
      <c r="D56" s="25" t="s">
        <v>231</v>
      </c>
      <c r="E56" s="73">
        <v>5000000</v>
      </c>
      <c r="F56" s="142" t="s">
        <v>230</v>
      </c>
    </row>
    <row r="57" spans="2:6" x14ac:dyDescent="0.25">
      <c r="B57" s="23"/>
      <c r="C57" s="24"/>
      <c r="D57" s="25" t="s">
        <v>239</v>
      </c>
      <c r="E57" s="73">
        <v>4490000</v>
      </c>
      <c r="F57" s="142" t="s">
        <v>238</v>
      </c>
    </row>
    <row r="58" spans="2:6" x14ac:dyDescent="0.25">
      <c r="B58" s="23"/>
      <c r="C58" s="24"/>
      <c r="D58" s="24"/>
      <c r="E58" s="73"/>
      <c r="F58" s="24"/>
    </row>
    <row r="59" spans="2:6" x14ac:dyDescent="0.25">
      <c r="B59" s="139" t="s">
        <v>69</v>
      </c>
      <c r="C59" s="140">
        <f>SUM(C60:C76)</f>
        <v>1550534500</v>
      </c>
      <c r="D59" s="139" t="s">
        <v>69</v>
      </c>
      <c r="E59" s="144">
        <f>SUM(E60:E77)</f>
        <v>1561367500</v>
      </c>
      <c r="F59" s="140"/>
    </row>
    <row r="60" spans="2:6" x14ac:dyDescent="0.25">
      <c r="B60" s="23" t="s">
        <v>70</v>
      </c>
      <c r="C60" s="24">
        <v>56072000</v>
      </c>
      <c r="D60" s="25" t="s">
        <v>288</v>
      </c>
      <c r="E60" s="73">
        <v>133267500</v>
      </c>
      <c r="F60" s="142" t="s">
        <v>287</v>
      </c>
    </row>
    <row r="61" spans="2:6" x14ac:dyDescent="0.25">
      <c r="B61" s="23" t="s">
        <v>71</v>
      </c>
      <c r="C61" s="24">
        <v>77195500</v>
      </c>
      <c r="D61" s="142" t="s">
        <v>287</v>
      </c>
      <c r="E61" s="73"/>
      <c r="F61" s="24"/>
    </row>
    <row r="62" spans="2:6" x14ac:dyDescent="0.25">
      <c r="B62" s="23" t="s">
        <v>72</v>
      </c>
      <c r="C62" s="24">
        <v>150000000</v>
      </c>
      <c r="D62" s="25" t="s">
        <v>280</v>
      </c>
      <c r="E62" s="73">
        <v>150000000</v>
      </c>
      <c r="F62" s="142" t="s">
        <v>279</v>
      </c>
    </row>
    <row r="63" spans="2:6" x14ac:dyDescent="0.25">
      <c r="B63" s="23" t="s">
        <v>166</v>
      </c>
      <c r="C63" s="24">
        <v>85000000</v>
      </c>
      <c r="D63" s="25" t="s">
        <v>282</v>
      </c>
      <c r="E63" s="73">
        <v>85000000</v>
      </c>
      <c r="F63" s="142" t="s">
        <v>281</v>
      </c>
    </row>
    <row r="64" spans="2:6" x14ac:dyDescent="0.25">
      <c r="B64" s="78" t="s">
        <v>74</v>
      </c>
      <c r="C64" s="24">
        <v>7000000</v>
      </c>
      <c r="D64" s="25" t="s">
        <v>284</v>
      </c>
      <c r="E64" s="73">
        <v>7000000</v>
      </c>
      <c r="F64" s="142" t="s">
        <v>283</v>
      </c>
    </row>
    <row r="65" spans="2:6" x14ac:dyDescent="0.25">
      <c r="B65" s="78" t="s">
        <v>110</v>
      </c>
      <c r="C65" s="24">
        <v>65000000</v>
      </c>
      <c r="D65" s="25" t="s">
        <v>278</v>
      </c>
      <c r="E65" s="73">
        <f>65000000+5000000</f>
        <v>70000000</v>
      </c>
      <c r="F65" s="142" t="s">
        <v>277</v>
      </c>
    </row>
    <row r="66" spans="2:6" x14ac:dyDescent="0.25">
      <c r="B66" s="78" t="s">
        <v>150</v>
      </c>
      <c r="C66" s="24">
        <v>60000000</v>
      </c>
      <c r="D66" s="25" t="s">
        <v>268</v>
      </c>
      <c r="E66" s="73">
        <v>60000000</v>
      </c>
      <c r="F66" s="142" t="s">
        <v>267</v>
      </c>
    </row>
    <row r="67" spans="2:6" x14ac:dyDescent="0.25">
      <c r="B67" s="78" t="s">
        <v>77</v>
      </c>
      <c r="C67" s="24">
        <v>60000000</v>
      </c>
      <c r="D67" s="25" t="s">
        <v>274</v>
      </c>
      <c r="E67" s="73">
        <v>60000000</v>
      </c>
      <c r="F67" s="142" t="s">
        <v>273</v>
      </c>
    </row>
    <row r="68" spans="2:6" x14ac:dyDescent="0.25">
      <c r="B68" s="78" t="s">
        <v>78</v>
      </c>
      <c r="C68" s="24">
        <v>275000000</v>
      </c>
      <c r="D68" s="25" t="s">
        <v>270</v>
      </c>
      <c r="E68" s="73">
        <v>475000000</v>
      </c>
      <c r="F68" s="142" t="s">
        <v>269</v>
      </c>
    </row>
    <row r="69" spans="2:6" x14ac:dyDescent="0.25">
      <c r="B69" s="78" t="s">
        <v>79</v>
      </c>
      <c r="C69" s="24">
        <f>15000000+50000000</f>
        <v>65000000</v>
      </c>
      <c r="D69" s="25" t="s">
        <v>272</v>
      </c>
      <c r="E69" s="73">
        <v>65000000</v>
      </c>
      <c r="F69" s="142" t="s">
        <v>271</v>
      </c>
    </row>
    <row r="70" spans="2:6" x14ac:dyDescent="0.25">
      <c r="B70" s="78" t="s">
        <v>165</v>
      </c>
      <c r="C70" s="24">
        <v>54267000</v>
      </c>
      <c r="D70" s="25" t="s">
        <v>399</v>
      </c>
      <c r="E70" s="73">
        <v>202000000</v>
      </c>
      <c r="F70" s="142" t="s">
        <v>285</v>
      </c>
    </row>
    <row r="71" spans="2:6" x14ac:dyDescent="0.25">
      <c r="B71" s="78" t="s">
        <v>138</v>
      </c>
      <c r="C71" s="24">
        <v>80000000</v>
      </c>
      <c r="D71" s="25" t="s">
        <v>292</v>
      </c>
      <c r="E71" s="73">
        <v>80000000</v>
      </c>
      <c r="F71" s="142" t="s">
        <v>291</v>
      </c>
    </row>
    <row r="72" spans="2:6" x14ac:dyDescent="0.25">
      <c r="B72" s="78" t="s">
        <v>80</v>
      </c>
      <c r="C72" s="24">
        <v>1500000</v>
      </c>
      <c r="D72" s="25" t="s">
        <v>295</v>
      </c>
      <c r="E72" s="73">
        <v>1500000</v>
      </c>
      <c r="F72" s="24"/>
    </row>
    <row r="73" spans="2:6" x14ac:dyDescent="0.25">
      <c r="B73" s="78" t="s">
        <v>90</v>
      </c>
      <c r="C73" s="24">
        <v>6000000</v>
      </c>
      <c r="D73" s="25" t="s">
        <v>290</v>
      </c>
      <c r="E73" s="73">
        <v>6000000</v>
      </c>
      <c r="F73" s="142" t="s">
        <v>289</v>
      </c>
    </row>
    <row r="74" spans="2:6" x14ac:dyDescent="0.25">
      <c r="B74" s="78" t="s">
        <v>137</v>
      </c>
      <c r="C74" s="24">
        <v>342000000</v>
      </c>
      <c r="D74" s="142" t="s">
        <v>400</v>
      </c>
      <c r="E74" s="73"/>
      <c r="F74" s="24"/>
    </row>
    <row r="75" spans="2:6" x14ac:dyDescent="0.25">
      <c r="B75" s="78" t="s">
        <v>167</v>
      </c>
      <c r="C75" s="24">
        <v>16500000</v>
      </c>
      <c r="D75" s="25" t="s">
        <v>294</v>
      </c>
      <c r="E75" s="73">
        <v>16500000</v>
      </c>
      <c r="F75" s="142" t="s">
        <v>293</v>
      </c>
    </row>
    <row r="76" spans="2:6" x14ac:dyDescent="0.25">
      <c r="B76" s="78" t="s">
        <v>126</v>
      </c>
      <c r="C76" s="24">
        <v>150000000</v>
      </c>
      <c r="D76" s="25" t="s">
        <v>276</v>
      </c>
      <c r="E76" s="73">
        <v>150100000</v>
      </c>
      <c r="F76" s="142" t="s">
        <v>275</v>
      </c>
    </row>
    <row r="77" spans="2:6" x14ac:dyDescent="0.25">
      <c r="B77" s="78"/>
      <c r="C77" s="24"/>
      <c r="D77" s="24"/>
      <c r="E77" s="73"/>
      <c r="F77" s="24"/>
    </row>
    <row r="78" spans="2:6" x14ac:dyDescent="0.25">
      <c r="B78" s="139" t="s">
        <v>91</v>
      </c>
      <c r="C78" s="140">
        <f>SUM(C79:C108)</f>
        <v>498317300</v>
      </c>
      <c r="D78" s="139" t="s">
        <v>91</v>
      </c>
      <c r="E78" s="144">
        <f>SUM(E79:E108)</f>
        <v>491541300</v>
      </c>
      <c r="F78" s="140"/>
    </row>
    <row r="79" spans="2:6" x14ac:dyDescent="0.25">
      <c r="B79" s="78" t="s">
        <v>92</v>
      </c>
      <c r="C79" s="24">
        <f>7116000+19200000</f>
        <v>26316000</v>
      </c>
      <c r="D79" s="25" t="s">
        <v>300</v>
      </c>
      <c r="E79" s="73">
        <f>7116000+26316000</f>
        <v>33432000</v>
      </c>
      <c r="F79" s="142" t="s">
        <v>299</v>
      </c>
    </row>
    <row r="80" spans="2:6" x14ac:dyDescent="0.25">
      <c r="B80" s="78" t="s">
        <v>174</v>
      </c>
      <c r="C80" s="24">
        <v>8748000</v>
      </c>
      <c r="D80" s="25" t="s">
        <v>302</v>
      </c>
      <c r="E80" s="73">
        <v>8748000</v>
      </c>
      <c r="F80" s="142" t="s">
        <v>301</v>
      </c>
    </row>
    <row r="81" spans="2:6" x14ac:dyDescent="0.25">
      <c r="B81" s="78" t="s">
        <v>182</v>
      </c>
      <c r="C81" s="24">
        <v>5466000</v>
      </c>
      <c r="D81" s="25" t="s">
        <v>366</v>
      </c>
      <c r="E81" s="73">
        <v>5466000</v>
      </c>
      <c r="F81" s="142" t="s">
        <v>365</v>
      </c>
    </row>
    <row r="82" spans="2:6" x14ac:dyDescent="0.25">
      <c r="B82" s="78" t="s">
        <v>118</v>
      </c>
      <c r="C82" s="24">
        <v>29684000</v>
      </c>
      <c r="D82" s="25" t="s">
        <v>298</v>
      </c>
      <c r="E82" s="73">
        <v>29684000</v>
      </c>
      <c r="F82" s="142" t="s">
        <v>297</v>
      </c>
    </row>
    <row r="83" spans="2:6" x14ac:dyDescent="0.25">
      <c r="B83" s="78" t="s">
        <v>119</v>
      </c>
      <c r="C83" s="24">
        <v>30324000</v>
      </c>
      <c r="D83" s="24" t="s">
        <v>401</v>
      </c>
      <c r="E83" s="73">
        <v>30324000</v>
      </c>
      <c r="F83" s="142" t="s">
        <v>403</v>
      </c>
    </row>
    <row r="84" spans="2:6" x14ac:dyDescent="0.25">
      <c r="B84" s="78" t="s">
        <v>94</v>
      </c>
      <c r="C84" s="24">
        <v>7116000</v>
      </c>
      <c r="D84" s="142" t="s">
        <v>299</v>
      </c>
      <c r="E84" s="73"/>
      <c r="F84" s="24"/>
    </row>
    <row r="85" spans="2:6" x14ac:dyDescent="0.25">
      <c r="B85" s="78" t="s">
        <v>95</v>
      </c>
      <c r="C85" s="24">
        <v>18006000</v>
      </c>
      <c r="D85" s="25" t="s">
        <v>308</v>
      </c>
      <c r="E85" s="73">
        <v>18006000</v>
      </c>
      <c r="F85" s="142" t="s">
        <v>404</v>
      </c>
    </row>
    <row r="86" spans="2:6" x14ac:dyDescent="0.25">
      <c r="B86" s="78" t="s">
        <v>96</v>
      </c>
      <c r="C86" s="24">
        <v>20142000</v>
      </c>
      <c r="D86" s="25" t="s">
        <v>335</v>
      </c>
      <c r="E86" s="73">
        <v>20142000</v>
      </c>
      <c r="F86" s="142" t="s">
        <v>334</v>
      </c>
    </row>
    <row r="87" spans="2:6" x14ac:dyDescent="0.25">
      <c r="B87" s="78" t="s">
        <v>97</v>
      </c>
      <c r="C87" s="24">
        <v>18006000</v>
      </c>
      <c r="D87" s="25" t="s">
        <v>310</v>
      </c>
      <c r="E87" s="73">
        <v>18006000</v>
      </c>
      <c r="F87" s="24"/>
    </row>
    <row r="88" spans="2:6" x14ac:dyDescent="0.25">
      <c r="B88" s="78" t="s">
        <v>120</v>
      </c>
      <c r="C88" s="24">
        <v>14506000</v>
      </c>
      <c r="D88" s="78" t="s">
        <v>345</v>
      </c>
      <c r="E88" s="24">
        <v>14506000</v>
      </c>
      <c r="F88" s="24"/>
    </row>
    <row r="89" spans="2:6" ht="31.5" x14ac:dyDescent="0.25">
      <c r="B89" s="78" t="s">
        <v>98</v>
      </c>
      <c r="C89" s="24">
        <v>6682000</v>
      </c>
      <c r="D89" s="145" t="s">
        <v>314</v>
      </c>
      <c r="E89" s="73">
        <f>6682000+11000000</f>
        <v>17682000</v>
      </c>
      <c r="F89" s="142" t="s">
        <v>313</v>
      </c>
    </row>
    <row r="90" spans="2:6" x14ac:dyDescent="0.25">
      <c r="B90" s="78" t="s">
        <v>171</v>
      </c>
      <c r="C90" s="24">
        <f>5500000+5500000</f>
        <v>11000000</v>
      </c>
      <c r="D90" s="142" t="s">
        <v>313</v>
      </c>
      <c r="E90" s="73"/>
      <c r="F90" s="24"/>
    </row>
    <row r="91" spans="2:6" x14ac:dyDescent="0.25">
      <c r="B91" s="78" t="s">
        <v>101</v>
      </c>
      <c r="C91" s="24">
        <v>4426000</v>
      </c>
      <c r="D91" s="24" t="s">
        <v>406</v>
      </c>
      <c r="E91" s="73"/>
      <c r="F91" s="24"/>
    </row>
    <row r="92" spans="2:6" x14ac:dyDescent="0.25">
      <c r="B92" s="78" t="s">
        <v>175</v>
      </c>
      <c r="C92" s="24">
        <v>4426000</v>
      </c>
      <c r="D92" s="78" t="s">
        <v>347</v>
      </c>
      <c r="E92" s="24">
        <f>4426000</f>
        <v>4426000</v>
      </c>
      <c r="F92" s="142" t="s">
        <v>346</v>
      </c>
    </row>
    <row r="93" spans="2:6" x14ac:dyDescent="0.25">
      <c r="B93" s="78" t="s">
        <v>103</v>
      </c>
      <c r="C93" s="24">
        <v>4967000</v>
      </c>
      <c r="D93" s="78" t="s">
        <v>349</v>
      </c>
      <c r="E93" s="24">
        <v>4967000</v>
      </c>
      <c r="F93" s="142" t="s">
        <v>348</v>
      </c>
    </row>
    <row r="94" spans="2:6" x14ac:dyDescent="0.25">
      <c r="B94" s="78" t="s">
        <v>121</v>
      </c>
      <c r="C94" s="24">
        <v>22170000</v>
      </c>
      <c r="D94" s="78" t="s">
        <v>351</v>
      </c>
      <c r="E94" s="24">
        <v>22170000</v>
      </c>
      <c r="F94" s="142" t="s">
        <v>350</v>
      </c>
    </row>
    <row r="95" spans="2:6" x14ac:dyDescent="0.25">
      <c r="B95" s="78" t="s">
        <v>177</v>
      </c>
      <c r="C95" s="24">
        <f>57600000+54000000+1800000</f>
        <v>113400000</v>
      </c>
      <c r="D95" s="24" t="s">
        <v>388</v>
      </c>
      <c r="E95" s="73">
        <v>133482000</v>
      </c>
      <c r="F95" s="142" t="s">
        <v>352</v>
      </c>
    </row>
    <row r="96" spans="2:6" x14ac:dyDescent="0.25">
      <c r="B96" s="78" t="s">
        <v>168</v>
      </c>
      <c r="C96" s="24">
        <v>7200000</v>
      </c>
      <c r="D96" s="25" t="s">
        <v>306</v>
      </c>
      <c r="E96" s="73">
        <v>7200000</v>
      </c>
      <c r="F96" s="142" t="s">
        <v>305</v>
      </c>
    </row>
    <row r="97" spans="2:6" x14ac:dyDescent="0.25">
      <c r="B97" s="78" t="s">
        <v>420</v>
      </c>
      <c r="C97" s="24">
        <v>6150000</v>
      </c>
      <c r="D97" s="78" t="s">
        <v>419</v>
      </c>
      <c r="E97" s="24">
        <v>6150000</v>
      </c>
      <c r="F97" s="142" t="s">
        <v>354</v>
      </c>
    </row>
    <row r="98" spans="2:6" x14ac:dyDescent="0.25">
      <c r="B98" s="78" t="s">
        <v>172</v>
      </c>
      <c r="C98" s="24">
        <v>23771000</v>
      </c>
      <c r="D98" s="25" t="s">
        <v>312</v>
      </c>
      <c r="E98" s="73">
        <v>23771000</v>
      </c>
      <c r="F98" s="142" t="s">
        <v>311</v>
      </c>
    </row>
    <row r="99" spans="2:6" x14ac:dyDescent="0.25">
      <c r="B99" s="78" t="s">
        <v>178</v>
      </c>
      <c r="C99" s="24">
        <v>5400000</v>
      </c>
      <c r="D99" s="25" t="s">
        <v>304</v>
      </c>
      <c r="E99" s="73">
        <v>5400000</v>
      </c>
      <c r="F99" s="142" t="s">
        <v>303</v>
      </c>
    </row>
    <row r="100" spans="2:6" x14ac:dyDescent="0.25">
      <c r="B100" s="78" t="s">
        <v>179</v>
      </c>
      <c r="C100" s="24">
        <f>67870000-14000000</f>
        <v>53870000</v>
      </c>
      <c r="D100" s="25" t="s">
        <v>316</v>
      </c>
      <c r="E100" s="73">
        <v>38246000</v>
      </c>
      <c r="F100" s="142" t="s">
        <v>405</v>
      </c>
    </row>
    <row r="101" spans="2:6" x14ac:dyDescent="0.25">
      <c r="B101" s="78" t="s">
        <v>180</v>
      </c>
      <c r="C101" s="24">
        <v>14156000</v>
      </c>
      <c r="D101" s="25" t="s">
        <v>318</v>
      </c>
      <c r="E101" s="73">
        <f>14156000-250000</f>
        <v>13906000</v>
      </c>
      <c r="F101" s="142" t="s">
        <v>317</v>
      </c>
    </row>
    <row r="102" spans="2:6" x14ac:dyDescent="0.25">
      <c r="B102" s="78" t="s">
        <v>122</v>
      </c>
      <c r="C102" s="24">
        <v>2586000</v>
      </c>
      <c r="D102" s="78" t="s">
        <v>418</v>
      </c>
      <c r="E102" s="24">
        <v>2586000</v>
      </c>
      <c r="F102" s="142" t="s">
        <v>356</v>
      </c>
    </row>
    <row r="103" spans="2:6" x14ac:dyDescent="0.25">
      <c r="B103" s="78" t="s">
        <v>193</v>
      </c>
      <c r="C103" s="24">
        <v>6340000</v>
      </c>
      <c r="D103" s="25" t="s">
        <v>375</v>
      </c>
      <c r="E103" s="73">
        <f>6340000+4290000</f>
        <v>10630000</v>
      </c>
      <c r="F103" s="142" t="s">
        <v>358</v>
      </c>
    </row>
    <row r="104" spans="2:6" x14ac:dyDescent="0.25">
      <c r="B104" s="78" t="s">
        <v>190</v>
      </c>
      <c r="C104" s="24">
        <v>4216000</v>
      </c>
      <c r="D104" s="142" t="s">
        <v>358</v>
      </c>
      <c r="E104" s="73"/>
      <c r="F104" s="24"/>
    </row>
    <row r="105" spans="2:6" x14ac:dyDescent="0.25">
      <c r="B105" s="78" t="s">
        <v>191</v>
      </c>
      <c r="C105" s="24">
        <v>20082000</v>
      </c>
      <c r="D105" s="142" t="s">
        <v>352</v>
      </c>
      <c r="E105" s="73"/>
      <c r="F105" s="24"/>
    </row>
    <row r="106" spans="2:6" x14ac:dyDescent="0.25">
      <c r="B106" s="78" t="s">
        <v>192</v>
      </c>
      <c r="C106" s="24">
        <v>9161300</v>
      </c>
      <c r="D106" s="25" t="s">
        <v>370</v>
      </c>
      <c r="E106" s="73">
        <v>9161300</v>
      </c>
      <c r="F106" s="142" t="s">
        <v>359</v>
      </c>
    </row>
    <row r="107" spans="2:6" x14ac:dyDescent="0.25">
      <c r="B107" s="78"/>
      <c r="C107" s="24"/>
      <c r="D107" s="25" t="s">
        <v>431</v>
      </c>
      <c r="E107" s="73">
        <v>13450000</v>
      </c>
      <c r="F107" s="142" t="s">
        <v>432</v>
      </c>
    </row>
    <row r="108" spans="2:6" x14ac:dyDescent="0.25">
      <c r="B108" s="78"/>
      <c r="C108" s="24"/>
      <c r="D108" s="24"/>
      <c r="E108" s="73"/>
      <c r="F108" s="24"/>
    </row>
    <row r="109" spans="2:6" x14ac:dyDescent="0.25">
      <c r="B109" s="139" t="s">
        <v>104</v>
      </c>
      <c r="C109" s="140">
        <f>SUM(C110:C137)</f>
        <v>461160300</v>
      </c>
      <c r="D109" s="139" t="s">
        <v>104</v>
      </c>
      <c r="E109" s="144">
        <f>SUM(E110:E136)</f>
        <v>466521800</v>
      </c>
      <c r="F109" s="140"/>
    </row>
    <row r="110" spans="2:6" x14ac:dyDescent="0.25">
      <c r="B110" s="78" t="s">
        <v>147</v>
      </c>
      <c r="C110" s="24">
        <v>50733000</v>
      </c>
      <c r="D110" s="24" t="s">
        <v>324</v>
      </c>
      <c r="E110" s="143">
        <v>93725000</v>
      </c>
      <c r="F110" s="142" t="s">
        <v>323</v>
      </c>
    </row>
    <row r="111" spans="2:6" x14ac:dyDescent="0.25">
      <c r="B111" s="23" t="s">
        <v>173</v>
      </c>
      <c r="C111" s="24">
        <f>31050000+162000000-4050000+187300</f>
        <v>189187300</v>
      </c>
      <c r="D111" s="24" t="s">
        <v>326</v>
      </c>
      <c r="E111" s="73">
        <f>159621800-6000000-2065000</f>
        <v>151556800</v>
      </c>
      <c r="F111" s="24"/>
    </row>
    <row r="112" spans="2:6" x14ac:dyDescent="0.25">
      <c r="B112" s="78" t="s">
        <v>105</v>
      </c>
      <c r="C112" s="24">
        <v>2606000</v>
      </c>
      <c r="D112" s="24" t="s">
        <v>327</v>
      </c>
      <c r="E112" s="143">
        <v>2606000</v>
      </c>
      <c r="F112" s="142" t="s">
        <v>331</v>
      </c>
    </row>
    <row r="113" spans="2:6" x14ac:dyDescent="0.25">
      <c r="B113" s="78" t="s">
        <v>409</v>
      </c>
      <c r="C113" s="24">
        <v>10800000</v>
      </c>
      <c r="D113" s="24"/>
      <c r="E113" s="73"/>
      <c r="F113" s="24"/>
    </row>
    <row r="114" spans="2:6" x14ac:dyDescent="0.25">
      <c r="B114" s="78" t="s">
        <v>415</v>
      </c>
      <c r="C114" s="24"/>
      <c r="D114" s="24" t="s">
        <v>421</v>
      </c>
      <c r="E114" s="73">
        <v>1200000</v>
      </c>
      <c r="F114" s="142" t="s">
        <v>344</v>
      </c>
    </row>
    <row r="115" spans="2:6" x14ac:dyDescent="0.25">
      <c r="B115" s="78" t="s">
        <v>416</v>
      </c>
      <c r="C115" s="24"/>
      <c r="D115" s="24" t="s">
        <v>428</v>
      </c>
      <c r="E115" s="73">
        <v>9600000</v>
      </c>
      <c r="F115" s="142" t="s">
        <v>427</v>
      </c>
    </row>
    <row r="116" spans="2:6" x14ac:dyDescent="0.25">
      <c r="B116" s="78"/>
      <c r="C116" s="24"/>
      <c r="D116" s="24"/>
      <c r="E116" s="73"/>
      <c r="F116" s="24"/>
    </row>
    <row r="117" spans="2:6" x14ac:dyDescent="0.25">
      <c r="B117" s="78" t="s">
        <v>407</v>
      </c>
      <c r="C117" s="24">
        <v>6024000</v>
      </c>
      <c r="D117" s="24"/>
      <c r="E117" s="73">
        <v>6024000</v>
      </c>
      <c r="F117" s="24"/>
    </row>
    <row r="118" spans="2:6" x14ac:dyDescent="0.25">
      <c r="B118" s="78" t="s">
        <v>410</v>
      </c>
      <c r="C118" s="24"/>
      <c r="D118" s="24"/>
      <c r="E118" s="73"/>
      <c r="F118" s="24"/>
    </row>
    <row r="119" spans="2:6" x14ac:dyDescent="0.25">
      <c r="B119" s="78" t="s">
        <v>411</v>
      </c>
      <c r="C119" s="24"/>
      <c r="D119" s="24"/>
      <c r="E119" s="73"/>
      <c r="F119" s="24"/>
    </row>
    <row r="120" spans="2:6" x14ac:dyDescent="0.25">
      <c r="B120" s="78" t="s">
        <v>412</v>
      </c>
      <c r="C120" s="24"/>
      <c r="D120" s="24"/>
      <c r="E120" s="73"/>
      <c r="F120" s="24"/>
    </row>
    <row r="121" spans="2:6" x14ac:dyDescent="0.25">
      <c r="B121" s="78" t="s">
        <v>408</v>
      </c>
      <c r="C121" s="24">
        <v>8844000</v>
      </c>
      <c r="D121" s="24" t="s">
        <v>423</v>
      </c>
      <c r="E121" s="73">
        <v>8844000</v>
      </c>
      <c r="F121" s="142" t="s">
        <v>422</v>
      </c>
    </row>
    <row r="122" spans="2:6" x14ac:dyDescent="0.25">
      <c r="B122" s="78" t="s">
        <v>413</v>
      </c>
      <c r="C122" s="24"/>
      <c r="D122" s="24"/>
      <c r="E122" s="73"/>
      <c r="F122" s="142"/>
    </row>
    <row r="123" spans="2:6" x14ac:dyDescent="0.25">
      <c r="B123" s="78" t="s">
        <v>414</v>
      </c>
      <c r="C123" s="24"/>
      <c r="D123" s="24"/>
      <c r="E123" s="73"/>
      <c r="F123" s="24" t="s">
        <v>417</v>
      </c>
    </row>
    <row r="124" spans="2:6" x14ac:dyDescent="0.25">
      <c r="B124" s="78" t="s">
        <v>128</v>
      </c>
      <c r="C124" s="24">
        <v>6930000</v>
      </c>
      <c r="D124" s="24"/>
      <c r="E124" s="73">
        <v>6930000</v>
      </c>
      <c r="F124" s="24"/>
    </row>
    <row r="125" spans="2:6" x14ac:dyDescent="0.25">
      <c r="B125" s="78" t="s">
        <v>129</v>
      </c>
      <c r="C125" s="24">
        <v>47480000</v>
      </c>
      <c r="D125" s="24" t="s">
        <v>425</v>
      </c>
      <c r="E125" s="73">
        <v>47480000</v>
      </c>
      <c r="F125" s="142" t="s">
        <v>424</v>
      </c>
    </row>
    <row r="126" spans="2:6" x14ac:dyDescent="0.25">
      <c r="B126" s="78" t="s">
        <v>112</v>
      </c>
      <c r="C126" s="24">
        <v>14000000</v>
      </c>
      <c r="D126" s="24" t="s">
        <v>426</v>
      </c>
      <c r="E126" s="73">
        <v>14000000</v>
      </c>
      <c r="F126" s="142" t="s">
        <v>367</v>
      </c>
    </row>
    <row r="127" spans="2:6" x14ac:dyDescent="0.25">
      <c r="B127" s="78" t="s">
        <v>81</v>
      </c>
      <c r="C127" s="24">
        <v>4950000</v>
      </c>
      <c r="D127" s="78" t="s">
        <v>371</v>
      </c>
      <c r="E127" s="24">
        <f>17500000+17500000+25000000+4950000</f>
        <v>64950000</v>
      </c>
      <c r="F127" s="142" t="s">
        <v>368</v>
      </c>
    </row>
    <row r="128" spans="2:6" x14ac:dyDescent="0.25">
      <c r="B128" s="78" t="s">
        <v>86</v>
      </c>
      <c r="C128" s="24">
        <v>17500000</v>
      </c>
      <c r="D128" s="142" t="s">
        <v>368</v>
      </c>
      <c r="E128" s="73"/>
      <c r="F128" s="24"/>
    </row>
    <row r="129" spans="2:6" x14ac:dyDescent="0.25">
      <c r="B129" s="78" t="s">
        <v>87</v>
      </c>
      <c r="C129" s="24">
        <v>17500000</v>
      </c>
      <c r="D129" s="142" t="s">
        <v>368</v>
      </c>
      <c r="E129" s="73"/>
      <c r="F129" s="24"/>
    </row>
    <row r="130" spans="2:6" x14ac:dyDescent="0.25">
      <c r="B130" s="78" t="s">
        <v>88</v>
      </c>
      <c r="C130" s="24">
        <v>25000000</v>
      </c>
      <c r="D130" s="142" t="s">
        <v>368</v>
      </c>
      <c r="E130" s="73"/>
      <c r="F130" s="24"/>
    </row>
    <row r="131" spans="2:6" x14ac:dyDescent="0.25">
      <c r="B131" s="78" t="s">
        <v>176</v>
      </c>
      <c r="C131" s="24">
        <v>8556000</v>
      </c>
      <c r="D131" s="78" t="s">
        <v>176</v>
      </c>
      <c r="E131" s="24">
        <v>8556000</v>
      </c>
      <c r="F131" s="142" t="s">
        <v>341</v>
      </c>
    </row>
    <row r="132" spans="2:6" x14ac:dyDescent="0.25">
      <c r="B132" s="78" t="s">
        <v>183</v>
      </c>
      <c r="C132" s="24">
        <v>4500000</v>
      </c>
      <c r="D132" s="78" t="s">
        <v>338</v>
      </c>
      <c r="E132" s="24">
        <v>4500000</v>
      </c>
      <c r="F132" s="142" t="s">
        <v>337</v>
      </c>
    </row>
    <row r="133" spans="2:6" x14ac:dyDescent="0.25">
      <c r="B133" s="78" t="s">
        <v>184</v>
      </c>
      <c r="C133" s="24">
        <f>43000000-25000000</f>
        <v>18000000</v>
      </c>
      <c r="D133" s="78" t="s">
        <v>340</v>
      </c>
      <c r="E133" s="24">
        <v>18000000</v>
      </c>
      <c r="F133" s="142" t="s">
        <v>339</v>
      </c>
    </row>
    <row r="134" spans="2:6" x14ac:dyDescent="0.25">
      <c r="B134" s="78" t="s">
        <v>185</v>
      </c>
      <c r="C134" s="24">
        <v>11000000</v>
      </c>
      <c r="D134" s="78" t="s">
        <v>369</v>
      </c>
      <c r="E134" s="24">
        <v>11000000</v>
      </c>
      <c r="F134" s="142" t="s">
        <v>342</v>
      </c>
    </row>
    <row r="135" spans="2:6" x14ac:dyDescent="0.25">
      <c r="B135" s="78" t="s">
        <v>186</v>
      </c>
      <c r="C135" s="24">
        <v>17550000</v>
      </c>
      <c r="D135" s="78" t="s">
        <v>186</v>
      </c>
      <c r="E135" s="24">
        <v>17550000</v>
      </c>
      <c r="F135" s="142" t="s">
        <v>343</v>
      </c>
    </row>
    <row r="136" spans="2:6" x14ac:dyDescent="0.25">
      <c r="B136" s="78"/>
      <c r="C136" s="24"/>
      <c r="D136" s="24"/>
      <c r="E136" s="73"/>
      <c r="F136" s="24"/>
    </row>
    <row r="137" spans="2:6" x14ac:dyDescent="0.25">
      <c r="B137" s="78"/>
      <c r="C137" s="24"/>
      <c r="D137" s="24"/>
      <c r="E137" s="73"/>
      <c r="F137" s="24"/>
    </row>
    <row r="138" spans="2:6" x14ac:dyDescent="0.25">
      <c r="B138" s="139" t="s">
        <v>109</v>
      </c>
      <c r="C138" s="140">
        <f>SUM(C139:C141)</f>
        <v>30000000</v>
      </c>
      <c r="D138" s="139" t="s">
        <v>109</v>
      </c>
      <c r="E138" s="144">
        <f>E139+E140+E141</f>
        <v>30000000</v>
      </c>
      <c r="F138" s="140"/>
    </row>
    <row r="139" spans="2:6" x14ac:dyDescent="0.25">
      <c r="B139" s="78" t="s">
        <v>115</v>
      </c>
      <c r="C139" s="24">
        <v>10000000</v>
      </c>
      <c r="D139" s="78" t="s">
        <v>115</v>
      </c>
      <c r="E139" s="24">
        <v>10000000</v>
      </c>
      <c r="F139" s="24"/>
    </row>
    <row r="140" spans="2:6" x14ac:dyDescent="0.25">
      <c r="B140" s="78" t="s">
        <v>34</v>
      </c>
      <c r="C140" s="24">
        <v>10000000</v>
      </c>
      <c r="D140" s="78" t="s">
        <v>374</v>
      </c>
      <c r="E140" s="24">
        <v>10000000</v>
      </c>
      <c r="F140" s="24"/>
    </row>
    <row r="141" spans="2:6" x14ac:dyDescent="0.25">
      <c r="B141" s="78" t="s">
        <v>117</v>
      </c>
      <c r="C141" s="24">
        <v>10000000</v>
      </c>
      <c r="D141" s="78" t="s">
        <v>117</v>
      </c>
      <c r="E141" s="24">
        <v>10000000</v>
      </c>
      <c r="F141" s="24"/>
    </row>
    <row r="142" spans="2:6" x14ac:dyDescent="0.25">
      <c r="B142" s="78"/>
      <c r="C142" s="24"/>
      <c r="D142" s="24"/>
      <c r="E142" s="73"/>
      <c r="F142" s="24"/>
    </row>
    <row r="143" spans="2:6" x14ac:dyDescent="0.25">
      <c r="B143" s="146" t="s">
        <v>125</v>
      </c>
      <c r="C143" s="140">
        <f>C18+C59+C78+C109+C138</f>
        <v>3960867660</v>
      </c>
      <c r="D143" s="140" t="s">
        <v>125</v>
      </c>
      <c r="E143" s="144">
        <f>E18+E59+E78+E109+E138</f>
        <v>3960867660</v>
      </c>
      <c r="F143" s="140"/>
    </row>
    <row r="145" spans="2:6" x14ac:dyDescent="0.25">
      <c r="B145" s="17" t="s">
        <v>130</v>
      </c>
      <c r="C145" s="127">
        <f>'Lamp II'!C18</f>
        <v>3960867660</v>
      </c>
      <c r="D145" s="127">
        <f>C145</f>
        <v>3960867660</v>
      </c>
      <c r="E145" s="128">
        <f>D145-E143</f>
        <v>0</v>
      </c>
    </row>
    <row r="147" spans="2:6" x14ac:dyDescent="0.25">
      <c r="B147" s="17" t="s">
        <v>131</v>
      </c>
      <c r="C147" s="147">
        <f>C145-C143</f>
        <v>0</v>
      </c>
      <c r="D147" s="147"/>
      <c r="E147" s="148"/>
      <c r="F147" s="147"/>
    </row>
    <row r="149" spans="2:6" x14ac:dyDescent="0.25">
      <c r="C149" s="149" t="s">
        <v>163</v>
      </c>
      <c r="D149" s="149"/>
      <c r="E149" s="134"/>
      <c r="F149" s="149"/>
    </row>
    <row r="150" spans="2:6" x14ac:dyDescent="0.25">
      <c r="C150" s="149" t="s">
        <v>142</v>
      </c>
      <c r="D150" s="149"/>
      <c r="E150" s="134"/>
      <c r="F150" s="149"/>
    </row>
    <row r="151" spans="2:6" x14ac:dyDescent="0.25">
      <c r="C151" s="149"/>
      <c r="D151" s="149"/>
      <c r="E151" s="134"/>
      <c r="F151" s="149"/>
    </row>
    <row r="152" spans="2:6" x14ac:dyDescent="0.25">
      <c r="C152" s="149"/>
      <c r="D152" s="149"/>
      <c r="E152" s="134"/>
      <c r="F152" s="149"/>
    </row>
    <row r="153" spans="2:6" x14ac:dyDescent="0.25">
      <c r="C153" s="149"/>
      <c r="D153" s="149"/>
      <c r="E153" s="134"/>
      <c r="F153" s="149"/>
    </row>
    <row r="154" spans="2:6" x14ac:dyDescent="0.25">
      <c r="C154" s="149" t="s">
        <v>143</v>
      </c>
      <c r="D154" s="149"/>
      <c r="E154" s="134"/>
      <c r="F154" s="149"/>
    </row>
    <row r="156" spans="2:6" s="150" customFormat="1" x14ac:dyDescent="0.25">
      <c r="C156" s="151"/>
      <c r="D156" s="151"/>
      <c r="E156" s="152"/>
      <c r="F156" s="151"/>
    </row>
    <row r="158" spans="2:6" s="128" customFormat="1" x14ac:dyDescent="0.25">
      <c r="C158" s="127"/>
      <c r="D158" s="127"/>
      <c r="F158" s="127"/>
    </row>
    <row r="159" spans="2:6" s="128" customFormat="1" x14ac:dyDescent="0.25">
      <c r="C159" s="127"/>
      <c r="D159" s="127"/>
      <c r="F159" s="127"/>
    </row>
    <row r="160" spans="2:6" s="128" customFormat="1" x14ac:dyDescent="0.25">
      <c r="C160" s="127"/>
      <c r="D160" s="127"/>
      <c r="F160" s="127"/>
    </row>
    <row r="161" spans="3:6" s="128" customFormat="1" x14ac:dyDescent="0.25">
      <c r="C161" s="127"/>
      <c r="D161" s="127"/>
      <c r="F161" s="127"/>
    </row>
    <row r="162" spans="3:6" s="128" customFormat="1" x14ac:dyDescent="0.25">
      <c r="C162" s="127"/>
      <c r="D162" s="127"/>
      <c r="F162" s="127"/>
    </row>
    <row r="163" spans="3:6" s="128" customFormat="1" x14ac:dyDescent="0.25">
      <c r="C163" s="127"/>
      <c r="D163" s="127"/>
      <c r="F163" s="127"/>
    </row>
    <row r="164" spans="3:6" s="128" customFormat="1" x14ac:dyDescent="0.25">
      <c r="C164" s="127"/>
      <c r="D164" s="127"/>
      <c r="F164" s="127"/>
    </row>
    <row r="165" spans="3:6" s="128" customFormat="1" x14ac:dyDescent="0.25">
      <c r="C165" s="127"/>
      <c r="D165" s="127"/>
      <c r="F165" s="127"/>
    </row>
    <row r="166" spans="3:6" s="128" customFormat="1" x14ac:dyDescent="0.25">
      <c r="C166" s="127"/>
      <c r="D166" s="127"/>
      <c r="F166" s="127"/>
    </row>
    <row r="167" spans="3:6" s="128" customFormat="1" x14ac:dyDescent="0.25">
      <c r="C167" s="127"/>
      <c r="D167" s="127"/>
      <c r="F167" s="127"/>
    </row>
    <row r="168" spans="3:6" s="128" customFormat="1" x14ac:dyDescent="0.25">
      <c r="C168" s="127"/>
      <c r="D168" s="127"/>
      <c r="F168" s="127"/>
    </row>
    <row r="169" spans="3:6" s="128" customFormat="1" x14ac:dyDescent="0.25">
      <c r="C169" s="127"/>
      <c r="D169" s="127"/>
      <c r="F169" s="127"/>
    </row>
    <row r="170" spans="3:6" s="128" customFormat="1" x14ac:dyDescent="0.25">
      <c r="C170" s="127"/>
      <c r="D170" s="127"/>
      <c r="F170" s="127"/>
    </row>
    <row r="172" spans="3:6" s="128" customFormat="1" x14ac:dyDescent="0.25">
      <c r="C172" s="127"/>
      <c r="D172" s="127"/>
      <c r="F172" s="127"/>
    </row>
    <row r="173" spans="3:6" s="128" customFormat="1" x14ac:dyDescent="0.25">
      <c r="C173" s="127"/>
      <c r="D173" s="127"/>
      <c r="F173" s="127"/>
    </row>
    <row r="174" spans="3:6" s="128" customFormat="1" x14ac:dyDescent="0.25">
      <c r="C174" s="127"/>
      <c r="D174" s="127"/>
      <c r="F174" s="127"/>
    </row>
    <row r="175" spans="3:6" s="128" customFormat="1" x14ac:dyDescent="0.25">
      <c r="C175" s="127"/>
      <c r="D175" s="127"/>
      <c r="F175" s="127"/>
    </row>
    <row r="176" spans="3:6" s="128" customFormat="1" x14ac:dyDescent="0.25">
      <c r="C176" s="127"/>
      <c r="D176" s="127"/>
      <c r="F176" s="127"/>
    </row>
    <row r="177" spans="3:6" s="128" customFormat="1" x14ac:dyDescent="0.25">
      <c r="C177" s="127"/>
      <c r="D177" s="127"/>
      <c r="F177" s="127"/>
    </row>
    <row r="179" spans="3:6" s="128" customFormat="1" x14ac:dyDescent="0.25">
      <c r="C179" s="127"/>
      <c r="D179" s="127"/>
      <c r="F179" s="127"/>
    </row>
  </sheetData>
  <mergeCells count="3">
    <mergeCell ref="A1:C1"/>
    <mergeCell ref="B15:C15"/>
    <mergeCell ref="D15:F15"/>
  </mergeCells>
  <pageMargins left="0.11811023622047245" right="0.19685039370078741" top="0.35433070866141736" bottom="0.35433070866141736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8"/>
  <sheetViews>
    <sheetView topLeftCell="A116" zoomScale="148" zoomScaleNormal="148" workbookViewId="0">
      <selection activeCell="E131" sqref="E131"/>
    </sheetView>
  </sheetViews>
  <sheetFormatPr defaultColWidth="9.140625" defaultRowHeight="15.75" x14ac:dyDescent="0.25"/>
  <cols>
    <col min="1" max="1" width="6.85546875" style="11" customWidth="1"/>
    <col min="2" max="2" width="58.7109375" style="11" customWidth="1"/>
    <col min="3" max="3" width="24.5703125" style="12" customWidth="1"/>
    <col min="4" max="4" width="14.5703125" style="11" customWidth="1"/>
    <col min="5" max="16384" width="9.140625" style="11"/>
  </cols>
  <sheetData>
    <row r="1" spans="2:10" x14ac:dyDescent="0.25">
      <c r="B1" s="11" t="s">
        <v>35</v>
      </c>
    </row>
    <row r="3" spans="2:10" x14ac:dyDescent="0.25">
      <c r="B3" s="14" t="s">
        <v>2</v>
      </c>
      <c r="C3" s="18" t="s">
        <v>3</v>
      </c>
      <c r="D3" s="178" t="s">
        <v>36</v>
      </c>
      <c r="E3" s="178"/>
      <c r="F3" s="178"/>
      <c r="G3" s="178"/>
      <c r="H3" s="178"/>
      <c r="I3" s="178"/>
      <c r="J3" s="15"/>
    </row>
    <row r="4" spans="2:10" x14ac:dyDescent="0.25">
      <c r="B4" s="19"/>
      <c r="C4" s="18"/>
      <c r="D4" s="14" t="s">
        <v>18</v>
      </c>
      <c r="E4" s="14" t="s">
        <v>15</v>
      </c>
      <c r="F4" s="14" t="s">
        <v>14</v>
      </c>
      <c r="G4" s="14" t="s">
        <v>17</v>
      </c>
      <c r="H4" s="14" t="s">
        <v>16</v>
      </c>
      <c r="I4" s="14" t="s">
        <v>20</v>
      </c>
      <c r="J4" s="15" t="s">
        <v>38</v>
      </c>
    </row>
    <row r="5" spans="2:10" x14ac:dyDescent="0.25">
      <c r="B5" s="16" t="s">
        <v>37</v>
      </c>
      <c r="C5" s="13">
        <f>SUM(C6:C47)</f>
        <v>1755747160</v>
      </c>
      <c r="D5" s="15"/>
      <c r="E5" s="15"/>
      <c r="F5" s="15"/>
      <c r="G5" s="15"/>
      <c r="H5" s="15"/>
      <c r="I5" s="15"/>
      <c r="J5" s="15">
        <f>SUM(D5:I5)</f>
        <v>0</v>
      </c>
    </row>
    <row r="6" spans="2:10" x14ac:dyDescent="0.25">
      <c r="B6" s="20" t="s">
        <v>39</v>
      </c>
      <c r="C6" s="21">
        <v>10000000</v>
      </c>
      <c r="D6" s="15"/>
      <c r="E6" s="15"/>
      <c r="F6" s="15"/>
      <c r="G6" s="15"/>
      <c r="H6" s="15"/>
      <c r="I6" s="15"/>
      <c r="J6" s="15"/>
    </row>
    <row r="7" spans="2:10" x14ac:dyDescent="0.25">
      <c r="B7" s="20" t="s">
        <v>40</v>
      </c>
      <c r="C7" s="21">
        <v>459943500</v>
      </c>
      <c r="D7" s="15"/>
      <c r="E7" s="15"/>
      <c r="F7" s="15"/>
      <c r="G7" s="15"/>
      <c r="H7" s="15"/>
      <c r="I7" s="15"/>
      <c r="J7" s="15"/>
    </row>
    <row r="8" spans="2:10" x14ac:dyDescent="0.25">
      <c r="B8" s="20" t="s">
        <v>41</v>
      </c>
      <c r="C8" s="21">
        <v>99500000</v>
      </c>
      <c r="D8" s="15"/>
      <c r="E8" s="15"/>
      <c r="F8" s="15"/>
      <c r="G8" s="15"/>
      <c r="H8" s="15"/>
      <c r="I8" s="15"/>
      <c r="J8" s="15"/>
    </row>
    <row r="9" spans="2:10" x14ac:dyDescent="0.25">
      <c r="B9" s="20" t="s">
        <v>140</v>
      </c>
      <c r="C9" s="21">
        <v>35000000</v>
      </c>
      <c r="D9" s="15"/>
      <c r="E9" s="15"/>
      <c r="F9" s="15"/>
      <c r="G9" s="15"/>
      <c r="H9" s="15"/>
      <c r="I9" s="15"/>
      <c r="J9" s="15"/>
    </row>
    <row r="10" spans="2:10" x14ac:dyDescent="0.25">
      <c r="B10" s="22" t="s">
        <v>42</v>
      </c>
      <c r="C10" s="21">
        <f>-33061040+349432500+5500+922000</f>
        <v>317298960</v>
      </c>
      <c r="D10" s="15"/>
      <c r="E10" s="15" t="s">
        <v>34</v>
      </c>
      <c r="F10" s="15"/>
      <c r="G10" s="15"/>
      <c r="H10" s="15"/>
      <c r="I10" s="15"/>
      <c r="J10" s="15"/>
    </row>
    <row r="11" spans="2:10" x14ac:dyDescent="0.25">
      <c r="B11" s="22" t="s">
        <v>43</v>
      </c>
      <c r="C11" s="21">
        <v>14999000</v>
      </c>
      <c r="D11" s="15"/>
      <c r="E11" s="15"/>
      <c r="F11" s="15"/>
      <c r="G11" s="15"/>
      <c r="H11" s="15"/>
      <c r="I11" s="15"/>
      <c r="J11" s="15"/>
    </row>
    <row r="12" spans="2:10" x14ac:dyDescent="0.25">
      <c r="B12" s="22" t="s">
        <v>139</v>
      </c>
      <c r="C12" s="21">
        <v>76200000</v>
      </c>
      <c r="D12" s="15"/>
      <c r="E12" s="15"/>
      <c r="F12" s="15"/>
      <c r="G12" s="15"/>
      <c r="H12" s="15"/>
      <c r="I12" s="15"/>
      <c r="J12" s="15"/>
    </row>
    <row r="13" spans="2:10" x14ac:dyDescent="0.25">
      <c r="B13" s="39" t="s">
        <v>209</v>
      </c>
      <c r="C13" s="21">
        <v>10200000</v>
      </c>
      <c r="D13" s="15"/>
      <c r="E13" s="15"/>
      <c r="F13" s="15"/>
      <c r="G13" s="15"/>
      <c r="H13" s="15"/>
      <c r="I13" s="15"/>
      <c r="J13" s="15"/>
    </row>
    <row r="14" spans="2:10" x14ac:dyDescent="0.25">
      <c r="B14" s="22" t="s">
        <v>44</v>
      </c>
      <c r="C14" s="21">
        <v>1812000</v>
      </c>
      <c r="D14" s="15"/>
      <c r="E14" s="15"/>
      <c r="F14" s="15"/>
      <c r="G14" s="15"/>
      <c r="H14" s="15"/>
      <c r="I14" s="15"/>
      <c r="J14" s="15"/>
    </row>
    <row r="15" spans="2:10" x14ac:dyDescent="0.25">
      <c r="B15" s="22" t="s">
        <v>45</v>
      </c>
      <c r="C15" s="21">
        <v>4317000</v>
      </c>
      <c r="D15" s="15"/>
      <c r="E15" s="15"/>
      <c r="F15" s="15"/>
      <c r="G15" s="15"/>
      <c r="H15" s="15"/>
      <c r="I15" s="15"/>
      <c r="J15" s="15"/>
    </row>
    <row r="16" spans="2:10" x14ac:dyDescent="0.25">
      <c r="B16" s="22" t="s">
        <v>46</v>
      </c>
      <c r="C16" s="21">
        <v>4875000</v>
      </c>
      <c r="D16" s="15"/>
      <c r="E16" s="15"/>
      <c r="F16" s="15"/>
      <c r="G16" s="15"/>
      <c r="H16" s="15"/>
      <c r="I16" s="15"/>
      <c r="J16" s="15"/>
    </row>
    <row r="17" spans="2:10" x14ac:dyDescent="0.25">
      <c r="B17" s="22" t="s">
        <v>47</v>
      </c>
      <c r="C17" s="21">
        <v>30000000</v>
      </c>
      <c r="D17" s="15"/>
      <c r="E17" s="15"/>
      <c r="F17" s="15"/>
      <c r="G17" s="15"/>
      <c r="H17" s="15"/>
      <c r="I17" s="15"/>
      <c r="J17" s="15"/>
    </row>
    <row r="18" spans="2:10" x14ac:dyDescent="0.25">
      <c r="B18" s="22" t="s">
        <v>48</v>
      </c>
      <c r="C18" s="21">
        <v>7109500</v>
      </c>
      <c r="D18" s="15"/>
      <c r="E18" s="15"/>
      <c r="F18" s="15"/>
      <c r="G18" s="15"/>
      <c r="H18" s="15"/>
      <c r="I18" s="15"/>
      <c r="J18" s="15"/>
    </row>
    <row r="19" spans="2:10" x14ac:dyDescent="0.25">
      <c r="B19" s="22" t="s">
        <v>49</v>
      </c>
      <c r="C19" s="21">
        <v>6619500</v>
      </c>
      <c r="D19" s="15"/>
      <c r="E19" s="15"/>
      <c r="F19" s="15"/>
      <c r="G19" s="15"/>
      <c r="H19" s="15"/>
      <c r="I19" s="15"/>
      <c r="J19" s="15"/>
    </row>
    <row r="20" spans="2:10" x14ac:dyDescent="0.25">
      <c r="B20" s="22" t="s">
        <v>144</v>
      </c>
      <c r="C20" s="21">
        <v>100000000</v>
      </c>
      <c r="D20" s="15"/>
      <c r="E20" s="15"/>
      <c r="F20" s="15"/>
      <c r="G20" s="15"/>
      <c r="H20" s="15"/>
      <c r="I20" s="15"/>
      <c r="J20" s="15"/>
    </row>
    <row r="21" spans="2:10" x14ac:dyDescent="0.25">
      <c r="B21" s="22" t="s">
        <v>50</v>
      </c>
      <c r="C21" s="21">
        <v>3000000</v>
      </c>
      <c r="D21" s="15"/>
      <c r="E21" s="15"/>
      <c r="F21" s="15"/>
      <c r="G21" s="15"/>
      <c r="H21" s="15"/>
      <c r="I21" s="15"/>
      <c r="J21" s="15"/>
    </row>
    <row r="22" spans="2:10" s="17" customFormat="1" x14ac:dyDescent="0.25">
      <c r="B22" s="22" t="s">
        <v>51</v>
      </c>
      <c r="C22" s="21">
        <v>9397200</v>
      </c>
      <c r="D22" s="25"/>
      <c r="E22" s="25"/>
      <c r="F22" s="25"/>
      <c r="G22" s="25"/>
      <c r="H22" s="25"/>
      <c r="I22" s="25"/>
      <c r="J22" s="25"/>
    </row>
    <row r="23" spans="2:10" x14ac:dyDescent="0.25">
      <c r="B23" s="23" t="s">
        <v>52</v>
      </c>
      <c r="C23" s="24">
        <v>10540000</v>
      </c>
      <c r="D23" s="15"/>
      <c r="E23" s="15"/>
      <c r="F23" s="15"/>
      <c r="G23" s="15"/>
      <c r="H23" s="15"/>
      <c r="I23" s="15"/>
      <c r="J23" s="15"/>
    </row>
    <row r="24" spans="2:10" x14ac:dyDescent="0.25">
      <c r="B24" s="26" t="s">
        <v>53</v>
      </c>
      <c r="C24" s="21">
        <v>20000000</v>
      </c>
      <c r="D24" s="15"/>
      <c r="E24" s="15"/>
      <c r="F24" s="15"/>
      <c r="G24" s="15"/>
      <c r="H24" s="15"/>
      <c r="I24" s="15"/>
      <c r="J24" s="15"/>
    </row>
    <row r="25" spans="2:10" x14ac:dyDescent="0.25">
      <c r="B25" s="26" t="s">
        <v>54</v>
      </c>
      <c r="C25" s="21">
        <v>16855000</v>
      </c>
      <c r="D25" s="15"/>
      <c r="E25" s="15"/>
      <c r="F25" s="15"/>
      <c r="G25" s="15"/>
      <c r="H25" s="15"/>
      <c r="I25" s="15"/>
      <c r="J25" s="15"/>
    </row>
    <row r="26" spans="2:10" x14ac:dyDescent="0.25">
      <c r="B26" s="26" t="s">
        <v>55</v>
      </c>
      <c r="C26" s="21">
        <v>13660000</v>
      </c>
      <c r="D26" s="15"/>
      <c r="E26" s="15"/>
      <c r="F26" s="15"/>
      <c r="G26" s="15"/>
      <c r="H26" s="15"/>
      <c r="I26" s="15"/>
      <c r="J26" s="15"/>
    </row>
    <row r="27" spans="2:10" x14ac:dyDescent="0.25">
      <c r="B27" s="26" t="s">
        <v>56</v>
      </c>
      <c r="C27" s="21">
        <v>6120000</v>
      </c>
      <c r="D27" s="15"/>
      <c r="E27" s="15"/>
      <c r="F27" s="15"/>
      <c r="G27" s="15"/>
      <c r="H27" s="15"/>
      <c r="I27" s="15"/>
      <c r="J27" s="15"/>
    </row>
    <row r="28" spans="2:10" x14ac:dyDescent="0.25">
      <c r="B28" s="26" t="s">
        <v>146</v>
      </c>
      <c r="C28" s="21">
        <v>12000000</v>
      </c>
      <c r="D28" s="15"/>
      <c r="E28" s="15"/>
      <c r="F28" s="15"/>
      <c r="G28" s="15"/>
      <c r="H28" s="15"/>
      <c r="I28" s="15"/>
      <c r="J28" s="15"/>
    </row>
    <row r="29" spans="2:10" x14ac:dyDescent="0.25">
      <c r="B29" s="26" t="s">
        <v>57</v>
      </c>
      <c r="C29" s="21">
        <v>14400000</v>
      </c>
      <c r="D29" s="15"/>
      <c r="E29" s="15"/>
      <c r="F29" s="15"/>
      <c r="G29" s="15"/>
      <c r="H29" s="15"/>
      <c r="I29" s="15"/>
      <c r="J29" s="15"/>
    </row>
    <row r="30" spans="2:10" x14ac:dyDescent="0.25">
      <c r="B30" s="26" t="s">
        <v>58</v>
      </c>
      <c r="C30" s="21">
        <v>13428500</v>
      </c>
      <c r="D30" s="15"/>
      <c r="E30" s="15"/>
      <c r="F30" s="15"/>
      <c r="G30" s="15"/>
      <c r="H30" s="15"/>
      <c r="I30" s="15"/>
      <c r="J30" s="15"/>
    </row>
    <row r="31" spans="2:10" x14ac:dyDescent="0.25">
      <c r="B31" s="26" t="s">
        <v>59</v>
      </c>
      <c r="C31" s="21">
        <v>20400000</v>
      </c>
      <c r="D31" s="15"/>
      <c r="E31" s="15"/>
      <c r="F31" s="15"/>
      <c r="G31" s="15"/>
      <c r="H31" s="15"/>
      <c r="I31" s="15"/>
      <c r="J31" s="15"/>
    </row>
    <row r="32" spans="2:10" x14ac:dyDescent="0.25">
      <c r="B32" s="26" t="s">
        <v>60</v>
      </c>
      <c r="C32" s="21">
        <v>134548000</v>
      </c>
      <c r="D32" s="15"/>
      <c r="E32" s="15"/>
      <c r="F32" s="15"/>
      <c r="G32" s="15"/>
      <c r="H32" s="15"/>
      <c r="I32" s="15"/>
      <c r="J32" s="15"/>
    </row>
    <row r="33" spans="2:10" x14ac:dyDescent="0.25">
      <c r="B33" s="26" t="s">
        <v>61</v>
      </c>
      <c r="C33" s="21">
        <v>17232000</v>
      </c>
      <c r="D33" s="15"/>
      <c r="E33" s="15"/>
      <c r="F33" s="15"/>
      <c r="G33" s="15"/>
      <c r="H33" s="15"/>
      <c r="I33" s="15"/>
      <c r="J33" s="15"/>
    </row>
    <row r="34" spans="2:10" x14ac:dyDescent="0.25">
      <c r="B34" s="26" t="s">
        <v>145</v>
      </c>
      <c r="C34" s="21">
        <v>9278000</v>
      </c>
      <c r="D34" s="15"/>
      <c r="E34" s="15"/>
      <c r="F34" s="15"/>
      <c r="G34" s="15"/>
      <c r="H34" s="15"/>
      <c r="I34" s="15"/>
      <c r="J34" s="15"/>
    </row>
    <row r="35" spans="2:10" x14ac:dyDescent="0.25">
      <c r="B35" s="26" t="s">
        <v>62</v>
      </c>
      <c r="C35" s="21">
        <v>1800000</v>
      </c>
      <c r="D35" s="15"/>
      <c r="E35" s="15"/>
      <c r="F35" s="15"/>
      <c r="G35" s="15"/>
      <c r="H35" s="15"/>
      <c r="I35" s="15"/>
      <c r="J35" s="15"/>
    </row>
    <row r="36" spans="2:10" x14ac:dyDescent="0.25">
      <c r="B36" s="26" t="s">
        <v>63</v>
      </c>
      <c r="C36" s="21">
        <v>3600000</v>
      </c>
      <c r="D36" s="15"/>
      <c r="E36" s="15"/>
      <c r="F36" s="15"/>
      <c r="G36" s="15"/>
      <c r="H36" s="15"/>
      <c r="I36" s="15"/>
      <c r="J36" s="15"/>
    </row>
    <row r="37" spans="2:10" x14ac:dyDescent="0.25">
      <c r="B37" s="26" t="s">
        <v>64</v>
      </c>
      <c r="C37" s="21">
        <v>8000000</v>
      </c>
      <c r="D37" s="15"/>
      <c r="E37" s="15"/>
      <c r="F37" s="15"/>
      <c r="G37" s="15"/>
      <c r="H37" s="15"/>
      <c r="I37" s="15"/>
      <c r="J37" s="15"/>
    </row>
    <row r="38" spans="2:10" x14ac:dyDescent="0.25">
      <c r="B38" s="26" t="s">
        <v>65</v>
      </c>
      <c r="C38" s="21">
        <v>15000000</v>
      </c>
      <c r="D38" s="15"/>
      <c r="E38" s="15"/>
      <c r="F38" s="15"/>
      <c r="G38" s="15"/>
      <c r="H38" s="15"/>
      <c r="I38" s="15"/>
      <c r="J38" s="15"/>
    </row>
    <row r="39" spans="2:10" x14ac:dyDescent="0.25">
      <c r="B39" s="23" t="s">
        <v>66</v>
      </c>
      <c r="C39" s="21">
        <v>14904000</v>
      </c>
      <c r="D39" s="15"/>
      <c r="E39" s="15"/>
      <c r="F39" s="15"/>
      <c r="G39" s="15"/>
      <c r="H39" s="15"/>
      <c r="I39" s="15"/>
      <c r="J39" s="15"/>
    </row>
    <row r="40" spans="2:10" x14ac:dyDescent="0.25">
      <c r="B40" s="26" t="s">
        <v>67</v>
      </c>
      <c r="C40" s="21">
        <v>10000000</v>
      </c>
      <c r="D40" s="15"/>
      <c r="E40" s="15"/>
      <c r="F40" s="15"/>
      <c r="G40" s="15"/>
      <c r="H40" s="15"/>
      <c r="I40" s="15"/>
      <c r="J40" s="15"/>
    </row>
    <row r="41" spans="2:10" x14ac:dyDescent="0.25">
      <c r="B41" s="26" t="s">
        <v>68</v>
      </c>
      <c r="C41" s="21">
        <v>162000000</v>
      </c>
      <c r="D41" s="15"/>
      <c r="E41" s="15"/>
      <c r="F41" s="15"/>
      <c r="G41" s="15"/>
      <c r="H41" s="15"/>
      <c r="I41" s="15"/>
      <c r="J41" s="15"/>
    </row>
    <row r="42" spans="2:10" x14ac:dyDescent="0.25">
      <c r="B42" s="23" t="s">
        <v>132</v>
      </c>
      <c r="C42" s="21">
        <v>10000000</v>
      </c>
      <c r="D42" s="15"/>
      <c r="E42" s="15"/>
      <c r="F42" s="15"/>
      <c r="G42" s="15"/>
      <c r="H42" s="15"/>
      <c r="I42" s="15"/>
      <c r="J42" s="15"/>
    </row>
    <row r="43" spans="2:10" x14ac:dyDescent="0.25">
      <c r="B43" s="26" t="s">
        <v>133</v>
      </c>
      <c r="C43" s="21">
        <v>15000000</v>
      </c>
      <c r="D43" s="15"/>
      <c r="E43" s="15"/>
      <c r="F43" s="15"/>
      <c r="G43" s="15"/>
      <c r="H43" s="15"/>
      <c r="I43" s="15"/>
      <c r="J43" s="15"/>
    </row>
    <row r="44" spans="2:10" x14ac:dyDescent="0.25">
      <c r="B44" s="26" t="s">
        <v>134</v>
      </c>
      <c r="C44" s="21">
        <v>32260000</v>
      </c>
      <c r="D44" s="15"/>
      <c r="E44" s="15"/>
      <c r="F44" s="15"/>
      <c r="G44" s="15"/>
      <c r="H44" s="15"/>
      <c r="I44" s="15"/>
      <c r="J44" s="15"/>
    </row>
    <row r="45" spans="2:10" x14ac:dyDescent="0.25">
      <c r="B45" s="26" t="s">
        <v>135</v>
      </c>
      <c r="C45" s="21">
        <v>3200000</v>
      </c>
      <c r="D45" s="15"/>
      <c r="E45" s="15"/>
      <c r="F45" s="15"/>
      <c r="G45" s="15"/>
      <c r="H45" s="15"/>
      <c r="I45" s="15"/>
      <c r="J45" s="15"/>
    </row>
    <row r="46" spans="2:10" x14ac:dyDescent="0.25">
      <c r="B46" s="26" t="s">
        <v>136</v>
      </c>
      <c r="C46" s="21">
        <v>1250000</v>
      </c>
      <c r="D46" s="15"/>
      <c r="E46" s="15"/>
      <c r="F46" s="15"/>
      <c r="G46" s="15"/>
      <c r="H46" s="15"/>
      <c r="I46" s="15"/>
      <c r="J46" s="15"/>
    </row>
    <row r="47" spans="2:10" x14ac:dyDescent="0.25">
      <c r="B47" s="26"/>
      <c r="C47" s="21"/>
      <c r="D47" s="15"/>
      <c r="E47" s="15"/>
      <c r="F47" s="15"/>
      <c r="G47" s="15"/>
      <c r="H47" s="15"/>
      <c r="I47" s="15"/>
      <c r="J47" s="15"/>
    </row>
    <row r="48" spans="2:10" x14ac:dyDescent="0.25">
      <c r="B48" s="16" t="s">
        <v>69</v>
      </c>
      <c r="C48" s="13">
        <f>SUM(C49:C66)</f>
        <v>1588567500</v>
      </c>
      <c r="D48" s="15"/>
      <c r="E48" s="15"/>
      <c r="F48" s="15"/>
      <c r="G48" s="15"/>
      <c r="H48" s="15"/>
      <c r="I48" s="15"/>
      <c r="J48" s="15"/>
    </row>
    <row r="49" spans="2:10" x14ac:dyDescent="0.25">
      <c r="B49" s="26" t="s">
        <v>70</v>
      </c>
      <c r="C49" s="21">
        <v>56072000</v>
      </c>
      <c r="D49" s="15"/>
      <c r="E49" s="15"/>
      <c r="F49" s="15"/>
      <c r="G49" s="15"/>
      <c r="H49" s="15"/>
      <c r="I49" s="15"/>
      <c r="J49" s="15"/>
    </row>
    <row r="50" spans="2:10" x14ac:dyDescent="0.25">
      <c r="B50" s="26" t="s">
        <v>71</v>
      </c>
      <c r="C50" s="21">
        <v>77195500</v>
      </c>
      <c r="D50" s="15"/>
      <c r="E50" s="15"/>
      <c r="F50" s="15"/>
      <c r="G50" s="15"/>
      <c r="H50" s="15"/>
      <c r="I50" s="15"/>
      <c r="J50" s="15"/>
    </row>
    <row r="51" spans="2:10" x14ac:dyDescent="0.25">
      <c r="B51" s="26" t="s">
        <v>72</v>
      </c>
      <c r="C51" s="21">
        <v>166000000</v>
      </c>
      <c r="D51" s="15"/>
      <c r="E51" s="15"/>
      <c r="F51" s="15"/>
      <c r="G51" s="15"/>
      <c r="H51" s="15"/>
      <c r="I51" s="15"/>
      <c r="J51" s="15"/>
    </row>
    <row r="52" spans="2:10" x14ac:dyDescent="0.25">
      <c r="B52" s="23" t="s">
        <v>73</v>
      </c>
      <c r="C52" s="21">
        <v>85000000</v>
      </c>
      <c r="D52" s="15"/>
      <c r="E52" s="15"/>
      <c r="F52" s="15"/>
      <c r="G52" s="15"/>
      <c r="H52" s="15"/>
      <c r="I52" s="15"/>
      <c r="J52" s="15"/>
    </row>
    <row r="53" spans="2:10" x14ac:dyDescent="0.25">
      <c r="B53" s="22" t="s">
        <v>74</v>
      </c>
      <c r="C53" s="21">
        <v>7000000</v>
      </c>
      <c r="D53" s="15"/>
      <c r="E53" s="15"/>
      <c r="F53" s="15"/>
      <c r="G53" s="15"/>
      <c r="H53" s="15"/>
      <c r="I53" s="15"/>
      <c r="J53" s="15"/>
    </row>
    <row r="54" spans="2:10" x14ac:dyDescent="0.25">
      <c r="B54" s="22" t="s">
        <v>110</v>
      </c>
      <c r="C54" s="21">
        <v>90000000</v>
      </c>
      <c r="D54" s="15"/>
      <c r="E54" s="15"/>
      <c r="F54" s="15"/>
      <c r="G54" s="15"/>
      <c r="H54" s="15"/>
      <c r="I54" s="15"/>
      <c r="J54" s="15"/>
    </row>
    <row r="55" spans="2:10" x14ac:dyDescent="0.25">
      <c r="B55" s="22" t="s">
        <v>111</v>
      </c>
      <c r="C55" s="21">
        <v>20000000</v>
      </c>
      <c r="D55" s="15"/>
      <c r="E55" s="15"/>
      <c r="F55" s="15"/>
      <c r="G55" s="15"/>
      <c r="H55" s="15"/>
      <c r="I55" s="15"/>
      <c r="J55" s="15"/>
    </row>
    <row r="56" spans="2:10" x14ac:dyDescent="0.25">
      <c r="B56" s="22" t="s">
        <v>75</v>
      </c>
      <c r="C56" s="21">
        <v>25000000</v>
      </c>
      <c r="D56" s="15"/>
      <c r="E56" s="15"/>
      <c r="F56" s="15"/>
      <c r="G56" s="15"/>
      <c r="H56" s="15"/>
      <c r="I56" s="15"/>
      <c r="J56" s="15"/>
    </row>
    <row r="57" spans="2:10" x14ac:dyDescent="0.25">
      <c r="B57" s="22" t="s">
        <v>76</v>
      </c>
      <c r="C57" s="21">
        <v>60000000</v>
      </c>
      <c r="D57" s="15"/>
      <c r="E57" s="15"/>
      <c r="F57" s="15"/>
      <c r="G57" s="15"/>
      <c r="H57" s="15"/>
      <c r="I57" s="15"/>
      <c r="J57" s="15"/>
    </row>
    <row r="58" spans="2:10" x14ac:dyDescent="0.25">
      <c r="B58" s="78" t="s">
        <v>77</v>
      </c>
      <c r="C58" s="21">
        <v>60000000</v>
      </c>
      <c r="D58" s="15"/>
      <c r="E58" s="15"/>
      <c r="F58" s="15"/>
      <c r="G58" s="15"/>
      <c r="H58" s="15"/>
      <c r="I58" s="15"/>
      <c r="J58" s="15"/>
    </row>
    <row r="59" spans="2:10" x14ac:dyDescent="0.25">
      <c r="B59" s="22" t="s">
        <v>78</v>
      </c>
      <c r="C59" s="21">
        <v>275000000</v>
      </c>
      <c r="D59" s="15"/>
      <c r="E59" s="15"/>
      <c r="F59" s="15"/>
      <c r="G59" s="15"/>
      <c r="H59" s="15"/>
      <c r="I59" s="15"/>
      <c r="J59" s="15"/>
    </row>
    <row r="60" spans="2:10" x14ac:dyDescent="0.25">
      <c r="B60" s="22" t="s">
        <v>79</v>
      </c>
      <c r="C60" s="21">
        <v>75000000</v>
      </c>
      <c r="D60" s="15"/>
      <c r="E60" s="15"/>
      <c r="F60" s="15"/>
      <c r="G60" s="15"/>
      <c r="H60" s="15"/>
      <c r="I60" s="15"/>
      <c r="J60" s="15"/>
    </row>
    <row r="61" spans="2:10" x14ac:dyDescent="0.25">
      <c r="B61" s="22" t="s">
        <v>138</v>
      </c>
      <c r="C61" s="21">
        <v>80000000</v>
      </c>
      <c r="D61" s="15"/>
      <c r="E61" s="15"/>
      <c r="F61" s="15"/>
      <c r="G61" s="15"/>
      <c r="H61" s="15"/>
      <c r="I61" s="15"/>
      <c r="J61" s="15"/>
    </row>
    <row r="62" spans="2:10" x14ac:dyDescent="0.25">
      <c r="B62" s="22" t="s">
        <v>80</v>
      </c>
      <c r="C62" s="21">
        <v>1500000</v>
      </c>
      <c r="D62" s="15"/>
      <c r="E62" s="15"/>
      <c r="F62" s="15"/>
      <c r="G62" s="15"/>
      <c r="H62" s="15"/>
      <c r="I62" s="15"/>
      <c r="J62" s="15"/>
    </row>
    <row r="63" spans="2:10" x14ac:dyDescent="0.25">
      <c r="B63" s="22" t="s">
        <v>90</v>
      </c>
      <c r="C63" s="21">
        <v>12000000</v>
      </c>
      <c r="D63" s="15"/>
      <c r="E63" s="15"/>
      <c r="F63" s="15"/>
      <c r="G63" s="15"/>
      <c r="H63" s="15"/>
      <c r="I63" s="15"/>
      <c r="J63" s="15"/>
    </row>
    <row r="64" spans="2:10" x14ac:dyDescent="0.25">
      <c r="B64" s="22" t="s">
        <v>114</v>
      </c>
      <c r="C64" s="21">
        <v>6800000</v>
      </c>
      <c r="D64" s="15"/>
      <c r="E64" s="15"/>
      <c r="F64" s="15"/>
      <c r="G64" s="15"/>
      <c r="H64" s="15"/>
      <c r="I64" s="15"/>
      <c r="J64" s="15"/>
    </row>
    <row r="65" spans="2:10" x14ac:dyDescent="0.25">
      <c r="B65" s="22" t="s">
        <v>137</v>
      </c>
      <c r="C65" s="21">
        <v>342000000</v>
      </c>
      <c r="D65" s="15"/>
      <c r="E65" s="15"/>
      <c r="F65" s="15"/>
      <c r="G65" s="15"/>
      <c r="H65" s="15"/>
      <c r="I65" s="15"/>
      <c r="J65" s="15"/>
    </row>
    <row r="66" spans="2:10" x14ac:dyDescent="0.25">
      <c r="B66" s="22" t="s">
        <v>126</v>
      </c>
      <c r="C66" s="21">
        <v>150000000</v>
      </c>
      <c r="D66" s="15"/>
      <c r="E66" s="15"/>
      <c r="F66" s="15"/>
      <c r="G66" s="15"/>
      <c r="H66" s="15"/>
      <c r="I66" s="15"/>
      <c r="J66" s="15"/>
    </row>
    <row r="67" spans="2:10" x14ac:dyDescent="0.25">
      <c r="B67" s="22"/>
      <c r="C67" s="21"/>
      <c r="D67" s="15"/>
      <c r="E67" s="15"/>
      <c r="F67" s="15"/>
      <c r="G67" s="15"/>
      <c r="H67" s="15"/>
      <c r="I67" s="15"/>
      <c r="J67" s="15"/>
    </row>
    <row r="68" spans="2:10" x14ac:dyDescent="0.25">
      <c r="B68" s="16" t="s">
        <v>91</v>
      </c>
      <c r="C68" s="13">
        <f>SUM(C71:C89)</f>
        <v>298163000</v>
      </c>
      <c r="D68" s="15"/>
      <c r="E68" s="15"/>
      <c r="F68" s="15"/>
      <c r="G68" s="15"/>
      <c r="H68" s="15"/>
      <c r="I68" s="15"/>
      <c r="J68" s="15"/>
    </row>
    <row r="69" spans="2:10" x14ac:dyDescent="0.25">
      <c r="B69" s="22" t="s">
        <v>92</v>
      </c>
      <c r="C69" s="21">
        <f>7116000+19200000</f>
        <v>26316000</v>
      </c>
      <c r="D69" s="15"/>
      <c r="E69" s="15"/>
      <c r="F69" s="15"/>
      <c r="G69" s="15"/>
      <c r="H69" s="15"/>
      <c r="I69" s="15"/>
      <c r="J69" s="15"/>
    </row>
    <row r="70" spans="2:10" x14ac:dyDescent="0.25">
      <c r="B70" s="22" t="s">
        <v>118</v>
      </c>
      <c r="C70" s="21">
        <v>29684000</v>
      </c>
      <c r="D70" s="15"/>
      <c r="E70" s="15"/>
      <c r="F70" s="15"/>
      <c r="G70" s="15"/>
      <c r="H70" s="15"/>
      <c r="I70" s="15"/>
      <c r="J70" s="15"/>
    </row>
    <row r="71" spans="2:10" x14ac:dyDescent="0.25">
      <c r="B71" s="22" t="s">
        <v>119</v>
      </c>
      <c r="C71" s="21">
        <v>30324000</v>
      </c>
      <c r="D71" s="15"/>
      <c r="E71" s="15"/>
      <c r="F71" s="15"/>
      <c r="G71" s="15"/>
      <c r="H71" s="15"/>
      <c r="I71" s="15"/>
      <c r="J71" s="15"/>
    </row>
    <row r="72" spans="2:10" x14ac:dyDescent="0.25">
      <c r="B72" s="22" t="s">
        <v>93</v>
      </c>
      <c r="C72" s="21">
        <v>19206000</v>
      </c>
      <c r="D72" s="15"/>
      <c r="E72" s="15"/>
      <c r="F72" s="15"/>
      <c r="G72" s="15"/>
      <c r="H72" s="15"/>
      <c r="I72" s="15"/>
      <c r="J72" s="15"/>
    </row>
    <row r="73" spans="2:10" x14ac:dyDescent="0.25">
      <c r="B73" s="22" t="s">
        <v>94</v>
      </c>
      <c r="C73" s="21">
        <v>7116000</v>
      </c>
      <c r="D73" s="15"/>
      <c r="E73" s="15"/>
      <c r="F73" s="15"/>
      <c r="G73" s="15"/>
      <c r="H73" s="15"/>
      <c r="I73" s="15"/>
      <c r="J73" s="15"/>
    </row>
    <row r="74" spans="2:10" x14ac:dyDescent="0.25">
      <c r="B74" s="78" t="s">
        <v>95</v>
      </c>
      <c r="C74" s="21">
        <v>18006000</v>
      </c>
      <c r="D74" s="15"/>
      <c r="E74" s="15"/>
      <c r="F74" s="15"/>
      <c r="G74" s="15"/>
      <c r="H74" s="15"/>
      <c r="I74" s="15"/>
      <c r="J74" s="15"/>
    </row>
    <row r="75" spans="2:10" x14ac:dyDescent="0.25">
      <c r="B75" s="22" t="s">
        <v>96</v>
      </c>
      <c r="C75" s="21">
        <v>20142000</v>
      </c>
      <c r="D75" s="15"/>
      <c r="E75" s="15"/>
      <c r="F75" s="15"/>
      <c r="G75" s="15"/>
      <c r="H75" s="15"/>
      <c r="I75" s="15"/>
      <c r="J75" s="15"/>
    </row>
    <row r="76" spans="2:10" x14ac:dyDescent="0.25">
      <c r="B76" s="22" t="s">
        <v>97</v>
      </c>
      <c r="C76" s="21">
        <v>18006000</v>
      </c>
      <c r="D76" s="15"/>
      <c r="E76" s="15"/>
      <c r="F76" s="15"/>
      <c r="G76" s="15"/>
      <c r="H76" s="15"/>
      <c r="I76" s="15"/>
      <c r="J76" s="15"/>
    </row>
    <row r="77" spans="2:10" x14ac:dyDescent="0.25">
      <c r="B77" s="78" t="s">
        <v>210</v>
      </c>
      <c r="C77" s="21">
        <v>14506000</v>
      </c>
      <c r="D77" s="15"/>
      <c r="E77" s="15"/>
      <c r="F77" s="15"/>
      <c r="G77" s="15"/>
      <c r="H77" s="15"/>
      <c r="I77" s="15"/>
      <c r="J77" s="15"/>
    </row>
    <row r="78" spans="2:10" x14ac:dyDescent="0.25">
      <c r="B78" s="22" t="s">
        <v>98</v>
      </c>
      <c r="C78" s="21">
        <v>6682000</v>
      </c>
      <c r="D78" s="15"/>
      <c r="E78" s="15"/>
      <c r="F78" s="15"/>
      <c r="G78" s="15"/>
      <c r="H78" s="15"/>
      <c r="I78" s="15"/>
      <c r="J78" s="15"/>
    </row>
    <row r="79" spans="2:10" x14ac:dyDescent="0.25">
      <c r="B79" s="22" t="s">
        <v>148</v>
      </c>
      <c r="C79" s="21">
        <v>5500000</v>
      </c>
      <c r="D79" s="15"/>
      <c r="E79" s="15"/>
      <c r="F79" s="15"/>
      <c r="G79" s="15"/>
      <c r="H79" s="15"/>
      <c r="I79" s="15"/>
      <c r="J79" s="15"/>
    </row>
    <row r="80" spans="2:10" x14ac:dyDescent="0.25">
      <c r="B80" s="22" t="s">
        <v>99</v>
      </c>
      <c r="C80" s="21">
        <v>5500000</v>
      </c>
      <c r="D80" s="15"/>
      <c r="E80" s="15"/>
      <c r="F80" s="15"/>
      <c r="G80" s="15"/>
      <c r="H80" s="15"/>
      <c r="I80" s="15"/>
      <c r="J80" s="15"/>
    </row>
    <row r="81" spans="2:10" x14ac:dyDescent="0.25">
      <c r="B81" s="22" t="s">
        <v>100</v>
      </c>
      <c r="C81" s="21">
        <v>3000000</v>
      </c>
      <c r="D81" s="15"/>
      <c r="E81" s="15"/>
      <c r="F81" s="15"/>
      <c r="G81" s="15"/>
      <c r="H81" s="15"/>
      <c r="I81" s="15"/>
      <c r="J81" s="15"/>
    </row>
    <row r="82" spans="2:10" x14ac:dyDescent="0.25">
      <c r="B82" s="22" t="s">
        <v>101</v>
      </c>
      <c r="C82" s="21">
        <v>4426000</v>
      </c>
      <c r="D82" s="15"/>
      <c r="E82" s="15"/>
      <c r="F82" s="15"/>
      <c r="G82" s="15"/>
      <c r="H82" s="15"/>
      <c r="I82" s="15"/>
      <c r="J82" s="15"/>
    </row>
    <row r="83" spans="2:10" x14ac:dyDescent="0.25">
      <c r="B83" s="22" t="s">
        <v>102</v>
      </c>
      <c r="C83" s="21">
        <v>4426000</v>
      </c>
      <c r="D83" s="15"/>
      <c r="E83" s="15"/>
      <c r="F83" s="15"/>
      <c r="G83" s="15"/>
      <c r="H83" s="15"/>
      <c r="I83" s="15"/>
      <c r="J83" s="15"/>
    </row>
    <row r="84" spans="2:10" x14ac:dyDescent="0.25">
      <c r="B84" s="22" t="s">
        <v>103</v>
      </c>
      <c r="C84" s="21">
        <v>4967000</v>
      </c>
      <c r="D84" s="15"/>
      <c r="E84" s="15"/>
      <c r="F84" s="15"/>
      <c r="G84" s="15"/>
      <c r="H84" s="15"/>
      <c r="I84" s="15"/>
      <c r="J84" s="15"/>
    </row>
    <row r="85" spans="2:10" x14ac:dyDescent="0.25">
      <c r="B85" s="22" t="s">
        <v>121</v>
      </c>
      <c r="C85" s="21">
        <v>22170000</v>
      </c>
      <c r="D85" s="15"/>
      <c r="E85" s="15"/>
      <c r="F85" s="15"/>
      <c r="G85" s="15"/>
      <c r="H85" s="15"/>
      <c r="I85" s="15"/>
      <c r="J85" s="15"/>
    </row>
    <row r="86" spans="2:10" x14ac:dyDescent="0.25">
      <c r="B86" s="22" t="s">
        <v>124</v>
      </c>
      <c r="C86" s="21">
        <v>57600000</v>
      </c>
      <c r="D86" s="15"/>
      <c r="E86" s="15"/>
      <c r="F86" s="15"/>
      <c r="G86" s="15"/>
      <c r="H86" s="15"/>
      <c r="I86" s="15"/>
      <c r="J86" s="15"/>
    </row>
    <row r="87" spans="2:10" x14ac:dyDescent="0.25">
      <c r="B87" s="22" t="s">
        <v>123</v>
      </c>
      <c r="C87" s="21">
        <v>54000000</v>
      </c>
      <c r="D87" s="15"/>
      <c r="E87" s="15"/>
      <c r="F87" s="15"/>
      <c r="G87" s="15"/>
      <c r="H87" s="15"/>
      <c r="I87" s="15"/>
      <c r="J87" s="15"/>
    </row>
    <row r="88" spans="2:10" x14ac:dyDescent="0.25">
      <c r="B88" s="78" t="s">
        <v>122</v>
      </c>
      <c r="C88" s="21">
        <v>2586000</v>
      </c>
      <c r="D88" s="15"/>
      <c r="E88" s="15"/>
      <c r="F88" s="15"/>
      <c r="G88" s="15"/>
      <c r="H88" s="15"/>
      <c r="I88" s="15"/>
      <c r="J88" s="15"/>
    </row>
    <row r="89" spans="2:10" x14ac:dyDescent="0.25">
      <c r="B89" s="22"/>
      <c r="C89" s="21"/>
      <c r="D89" s="15"/>
      <c r="E89" s="15"/>
      <c r="F89" s="15"/>
      <c r="G89" s="15"/>
      <c r="H89" s="15"/>
      <c r="I89" s="15"/>
      <c r="J89" s="15"/>
    </row>
    <row r="90" spans="2:10" x14ac:dyDescent="0.25">
      <c r="B90" s="16" t="s">
        <v>104</v>
      </c>
      <c r="C90" s="13">
        <f>SUM(C92:C111)</f>
        <v>288390000</v>
      </c>
      <c r="D90" s="15"/>
      <c r="E90" s="15"/>
      <c r="F90" s="15"/>
      <c r="G90" s="15"/>
      <c r="H90" s="15"/>
      <c r="I90" s="15"/>
      <c r="J90" s="15"/>
    </row>
    <row r="91" spans="2:10" x14ac:dyDescent="0.25">
      <c r="B91" s="39" t="s">
        <v>211</v>
      </c>
      <c r="C91" s="21">
        <v>50733000</v>
      </c>
      <c r="D91" s="15"/>
      <c r="E91" s="15"/>
      <c r="F91" s="15"/>
      <c r="G91" s="15"/>
      <c r="H91" s="15"/>
      <c r="I91" s="15"/>
      <c r="J91" s="15"/>
    </row>
    <row r="92" spans="2:10" x14ac:dyDescent="0.25">
      <c r="B92" s="22" t="s">
        <v>127</v>
      </c>
      <c r="C92" s="21">
        <v>33006000</v>
      </c>
      <c r="D92" s="15"/>
      <c r="E92" s="15"/>
      <c r="F92" s="15"/>
      <c r="G92" s="15"/>
      <c r="H92" s="15"/>
      <c r="I92" s="15"/>
      <c r="J92" s="15"/>
    </row>
    <row r="93" spans="2:10" x14ac:dyDescent="0.25">
      <c r="B93" s="22" t="s">
        <v>105</v>
      </c>
      <c r="C93" s="21">
        <v>2606000</v>
      </c>
      <c r="D93" s="15"/>
      <c r="E93" s="15"/>
      <c r="F93" s="15"/>
      <c r="G93" s="15"/>
      <c r="H93" s="15"/>
      <c r="I93" s="15"/>
      <c r="J93" s="15"/>
    </row>
    <row r="94" spans="2:10" x14ac:dyDescent="0.25">
      <c r="B94" s="22" t="s">
        <v>208</v>
      </c>
      <c r="C94" s="21">
        <v>10800000</v>
      </c>
      <c r="D94" s="15"/>
      <c r="E94" s="15"/>
      <c r="F94" s="15"/>
      <c r="G94" s="15"/>
      <c r="H94" s="15"/>
      <c r="I94" s="15"/>
      <c r="J94" s="15"/>
    </row>
    <row r="95" spans="2:10" x14ac:dyDescent="0.25">
      <c r="B95" s="22" t="s">
        <v>107</v>
      </c>
      <c r="C95" s="21">
        <v>6024000</v>
      </c>
      <c r="D95" s="15"/>
      <c r="E95" s="15"/>
      <c r="F95" s="15"/>
      <c r="G95" s="15"/>
      <c r="H95" s="15"/>
      <c r="I95" s="15"/>
      <c r="J95" s="15"/>
    </row>
    <row r="96" spans="2:10" x14ac:dyDescent="0.25">
      <c r="B96" s="22" t="s">
        <v>108</v>
      </c>
      <c r="C96" s="21">
        <v>8844000</v>
      </c>
      <c r="D96" s="15"/>
      <c r="E96" s="15"/>
      <c r="F96" s="15"/>
      <c r="G96" s="15"/>
      <c r="H96" s="15"/>
      <c r="I96" s="15"/>
      <c r="J96" s="15"/>
    </row>
    <row r="97" spans="2:10" x14ac:dyDescent="0.25">
      <c r="B97" s="22" t="s">
        <v>128</v>
      </c>
      <c r="C97" s="21">
        <v>6930000</v>
      </c>
      <c r="D97" s="15"/>
      <c r="E97" s="15"/>
      <c r="F97" s="15"/>
      <c r="G97" s="15"/>
      <c r="H97" s="15"/>
      <c r="I97" s="15"/>
      <c r="J97" s="15"/>
    </row>
    <row r="98" spans="2:10" x14ac:dyDescent="0.25">
      <c r="B98" s="78" t="s">
        <v>129</v>
      </c>
      <c r="C98" s="21">
        <v>47480000</v>
      </c>
      <c r="D98" s="15"/>
      <c r="E98" s="15"/>
      <c r="F98" s="15"/>
      <c r="G98" s="15"/>
      <c r="H98" s="15"/>
      <c r="I98" s="15"/>
      <c r="J98" s="15"/>
    </row>
    <row r="99" spans="2:10" x14ac:dyDescent="0.25">
      <c r="B99" s="22" t="s">
        <v>112</v>
      </c>
      <c r="C99" s="21">
        <v>14000000</v>
      </c>
      <c r="D99" s="15"/>
      <c r="E99" s="15"/>
      <c r="F99" s="15"/>
      <c r="G99" s="15"/>
      <c r="H99" s="15"/>
      <c r="I99" s="15"/>
      <c r="J99" s="15"/>
    </row>
    <row r="100" spans="2:10" x14ac:dyDescent="0.25">
      <c r="B100" s="39" t="s">
        <v>113</v>
      </c>
      <c r="C100" s="21">
        <v>76500000</v>
      </c>
      <c r="D100" s="15"/>
      <c r="E100" s="15"/>
      <c r="F100" s="15"/>
      <c r="G100" s="15"/>
      <c r="H100" s="15"/>
      <c r="I100" s="15"/>
      <c r="J100" s="15"/>
    </row>
    <row r="101" spans="2:10" x14ac:dyDescent="0.25">
      <c r="B101" s="22" t="s">
        <v>81</v>
      </c>
      <c r="C101" s="21">
        <v>5000000</v>
      </c>
      <c r="D101" s="15"/>
      <c r="E101" s="15"/>
      <c r="F101" s="15"/>
      <c r="G101" s="15"/>
      <c r="H101" s="15"/>
      <c r="I101" s="15"/>
      <c r="J101" s="15"/>
    </row>
    <row r="102" spans="2:10" x14ac:dyDescent="0.25">
      <c r="B102" s="39" t="s">
        <v>82</v>
      </c>
      <c r="C102" s="21">
        <v>14000000</v>
      </c>
      <c r="D102" s="15"/>
      <c r="E102" s="15"/>
      <c r="F102" s="15"/>
      <c r="G102" s="15"/>
      <c r="H102" s="15"/>
      <c r="I102" s="15"/>
      <c r="J102" s="15"/>
    </row>
    <row r="103" spans="2:10" x14ac:dyDescent="0.25">
      <c r="B103" s="39" t="s">
        <v>83</v>
      </c>
      <c r="C103" s="21">
        <v>3400000</v>
      </c>
      <c r="D103" s="15"/>
      <c r="E103" s="15"/>
      <c r="F103" s="15"/>
      <c r="G103" s="15"/>
      <c r="H103" s="15"/>
      <c r="I103" s="15"/>
      <c r="J103" s="15"/>
    </row>
    <row r="104" spans="2:10" x14ac:dyDescent="0.25">
      <c r="B104" s="39" t="s">
        <v>84</v>
      </c>
      <c r="C104" s="21">
        <v>12000000</v>
      </c>
      <c r="D104" s="15"/>
      <c r="E104" s="15"/>
      <c r="F104" s="15"/>
      <c r="G104" s="15"/>
      <c r="H104" s="15"/>
      <c r="I104" s="15"/>
      <c r="J104" s="15"/>
    </row>
    <row r="105" spans="2:10" x14ac:dyDescent="0.25">
      <c r="B105" s="39" t="s">
        <v>85</v>
      </c>
      <c r="C105" s="21">
        <v>4800000</v>
      </c>
      <c r="D105" s="15"/>
      <c r="E105" s="15"/>
      <c r="F105" s="15"/>
      <c r="G105" s="15"/>
      <c r="H105" s="15"/>
      <c r="I105" s="15"/>
      <c r="J105" s="15"/>
    </row>
    <row r="106" spans="2:10" x14ac:dyDescent="0.25">
      <c r="B106" s="78" t="s">
        <v>86</v>
      </c>
      <c r="C106" s="21">
        <v>5000000</v>
      </c>
      <c r="D106" s="15"/>
      <c r="E106" s="15"/>
      <c r="F106" s="15"/>
      <c r="G106" s="15"/>
      <c r="H106" s="15"/>
      <c r="I106" s="15"/>
      <c r="J106" s="15"/>
    </row>
    <row r="107" spans="2:10" x14ac:dyDescent="0.25">
      <c r="B107" s="22" t="s">
        <v>87</v>
      </c>
      <c r="C107" s="21">
        <v>5000000</v>
      </c>
      <c r="D107" s="15"/>
      <c r="E107" s="15"/>
      <c r="F107" s="15"/>
      <c r="G107" s="15"/>
      <c r="H107" s="15"/>
      <c r="I107" s="15"/>
      <c r="J107" s="15"/>
    </row>
    <row r="108" spans="2:10" x14ac:dyDescent="0.25">
      <c r="B108" s="22" t="s">
        <v>88</v>
      </c>
      <c r="C108" s="21">
        <v>25000000</v>
      </c>
      <c r="D108" s="15"/>
      <c r="E108" s="15"/>
      <c r="F108" s="15"/>
      <c r="G108" s="15"/>
      <c r="H108" s="15"/>
      <c r="I108" s="15"/>
      <c r="J108" s="15"/>
    </row>
    <row r="109" spans="2:10" x14ac:dyDescent="0.25">
      <c r="B109" s="22" t="s">
        <v>89</v>
      </c>
      <c r="C109" s="21">
        <v>8000000</v>
      </c>
      <c r="D109" s="15"/>
      <c r="E109" s="15"/>
      <c r="F109" s="15"/>
      <c r="G109" s="15"/>
      <c r="H109" s="15"/>
      <c r="I109" s="15"/>
      <c r="J109" s="15"/>
    </row>
    <row r="110" spans="2:10" x14ac:dyDescent="0.25">
      <c r="B110" s="22"/>
      <c r="C110" s="21"/>
      <c r="D110" s="15"/>
      <c r="E110" s="15"/>
      <c r="F110" s="15"/>
      <c r="G110" s="15"/>
      <c r="H110" s="15"/>
      <c r="I110" s="15"/>
      <c r="J110" s="15"/>
    </row>
    <row r="111" spans="2:10" x14ac:dyDescent="0.25">
      <c r="B111" s="22"/>
      <c r="C111" s="21"/>
      <c r="D111" s="15"/>
      <c r="E111" s="15"/>
      <c r="F111" s="15"/>
      <c r="G111" s="15"/>
      <c r="H111" s="15"/>
      <c r="I111" s="15"/>
      <c r="J111" s="15"/>
    </row>
    <row r="112" spans="2:10" x14ac:dyDescent="0.25">
      <c r="B112" s="16" t="s">
        <v>109</v>
      </c>
      <c r="C112" s="13">
        <f>SUM(C113:C115)</f>
        <v>30000000</v>
      </c>
      <c r="D112" s="15"/>
      <c r="E112" s="15"/>
      <c r="F112" s="15"/>
      <c r="G112" s="15"/>
      <c r="H112" s="15"/>
      <c r="I112" s="15"/>
      <c r="J112" s="15"/>
    </row>
    <row r="113" spans="2:10" x14ac:dyDescent="0.25">
      <c r="B113" s="22" t="s">
        <v>115</v>
      </c>
      <c r="C113" s="21">
        <v>10000000</v>
      </c>
      <c r="D113" s="15"/>
      <c r="E113" s="15"/>
      <c r="F113" s="15"/>
      <c r="G113" s="15"/>
      <c r="H113" s="15"/>
      <c r="I113" s="15"/>
      <c r="J113" s="15"/>
    </row>
    <row r="114" spans="2:10" x14ac:dyDescent="0.25">
      <c r="B114" s="22" t="s">
        <v>116</v>
      </c>
      <c r="C114" s="21">
        <v>10000000</v>
      </c>
      <c r="D114" s="15"/>
      <c r="E114" s="15"/>
      <c r="F114" s="15"/>
      <c r="G114" s="15"/>
      <c r="H114" s="15"/>
      <c r="I114" s="15"/>
      <c r="J114" s="15"/>
    </row>
    <row r="115" spans="2:10" x14ac:dyDescent="0.25">
      <c r="B115" s="22" t="s">
        <v>117</v>
      </c>
      <c r="C115" s="21">
        <v>10000000</v>
      </c>
      <c r="D115" s="15"/>
      <c r="E115" s="15"/>
      <c r="F115" s="15"/>
      <c r="G115" s="15"/>
      <c r="H115" s="15"/>
      <c r="I115" s="15"/>
      <c r="J115" s="15"/>
    </row>
    <row r="116" spans="2:10" x14ac:dyDescent="0.25">
      <c r="B116" s="22"/>
      <c r="C116" s="21"/>
      <c r="D116" s="15"/>
      <c r="E116" s="15"/>
      <c r="F116" s="15"/>
      <c r="G116" s="15"/>
      <c r="H116" s="15"/>
      <c r="I116" s="15"/>
      <c r="J116" s="15"/>
    </row>
    <row r="117" spans="2:10" x14ac:dyDescent="0.25">
      <c r="B117" s="27" t="s">
        <v>125</v>
      </c>
      <c r="C117" s="13">
        <f>C5+C48+C68+C90+C112</f>
        <v>3960867660</v>
      </c>
      <c r="D117" s="15"/>
      <c r="E117" s="15"/>
      <c r="F117" s="15"/>
      <c r="G117" s="15"/>
      <c r="H117" s="15"/>
      <c r="I117" s="15"/>
      <c r="J117" s="15"/>
    </row>
    <row r="119" spans="2:10" x14ac:dyDescent="0.25">
      <c r="B119" s="11" t="s">
        <v>130</v>
      </c>
      <c r="C119" s="12">
        <f>'Lamp II'!C18</f>
        <v>3960867660</v>
      </c>
    </row>
    <row r="121" spans="2:10" x14ac:dyDescent="0.25">
      <c r="B121" s="11" t="s">
        <v>131</v>
      </c>
      <c r="C121" s="29">
        <f>C119-C117</f>
        <v>0</v>
      </c>
    </row>
    <row r="123" spans="2:10" x14ac:dyDescent="0.25">
      <c r="B123" s="80" t="s">
        <v>212</v>
      </c>
      <c r="C123" s="28" t="s">
        <v>141</v>
      </c>
    </row>
    <row r="124" spans="2:10" x14ac:dyDescent="0.25">
      <c r="B124" s="81" t="s">
        <v>213</v>
      </c>
      <c r="C124" s="28" t="s">
        <v>142</v>
      </c>
    </row>
    <row r="125" spans="2:10" x14ac:dyDescent="0.25">
      <c r="B125" s="81" t="s">
        <v>214</v>
      </c>
      <c r="C125" s="28"/>
    </row>
    <row r="126" spans="2:10" x14ac:dyDescent="0.25">
      <c r="B126" s="81" t="s">
        <v>215</v>
      </c>
      <c r="C126" s="28"/>
    </row>
    <row r="127" spans="2:10" x14ac:dyDescent="0.25">
      <c r="B127" s="79" t="s">
        <v>216</v>
      </c>
      <c r="C127" s="28"/>
    </row>
    <row r="128" spans="2:10" x14ac:dyDescent="0.25">
      <c r="C128" s="28" t="s">
        <v>143</v>
      </c>
    </row>
  </sheetData>
  <mergeCells count="1">
    <mergeCell ref="D3:I3"/>
  </mergeCells>
  <pageMargins left="0.31496062992125984" right="0" top="0.74803149606299213" bottom="0.74803149606299213" header="0.31496062992125984" footer="0.31496062992125984"/>
  <pageSetup paperSize="9" orientation="portrait" horizontalDpi="120" verticalDpi="7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8"/>
  <sheetViews>
    <sheetView zoomScale="130" zoomScaleNormal="130" workbookViewId="0">
      <selection activeCell="C7" sqref="C7"/>
    </sheetView>
  </sheetViews>
  <sheetFormatPr defaultColWidth="9.140625" defaultRowHeight="15.75" x14ac:dyDescent="0.25"/>
  <cols>
    <col min="1" max="1" width="6.85546875" style="11" customWidth="1"/>
    <col min="2" max="2" width="58.7109375" style="11" customWidth="1"/>
    <col min="3" max="3" width="24.5703125" style="12" customWidth="1"/>
    <col min="4" max="4" width="14.5703125" style="11" customWidth="1"/>
    <col min="5" max="16384" width="9.140625" style="11"/>
  </cols>
  <sheetData>
    <row r="1" spans="2:10" x14ac:dyDescent="0.25">
      <c r="B1" s="11" t="s">
        <v>35</v>
      </c>
    </row>
    <row r="3" spans="2:10" x14ac:dyDescent="0.25">
      <c r="B3" s="30" t="s">
        <v>2</v>
      </c>
      <c r="C3" s="18" t="s">
        <v>3</v>
      </c>
      <c r="D3" s="178" t="s">
        <v>36</v>
      </c>
      <c r="E3" s="178"/>
      <c r="F3" s="178"/>
      <c r="G3" s="178"/>
      <c r="H3" s="178"/>
      <c r="I3" s="178"/>
      <c r="J3" s="15"/>
    </row>
    <row r="4" spans="2:10" x14ac:dyDescent="0.25">
      <c r="B4" s="30"/>
      <c r="C4" s="18"/>
      <c r="D4" s="30" t="s">
        <v>18</v>
      </c>
      <c r="E4" s="30" t="s">
        <v>15</v>
      </c>
      <c r="F4" s="30" t="s">
        <v>14</v>
      </c>
      <c r="G4" s="30" t="s">
        <v>17</v>
      </c>
      <c r="H4" s="30" t="s">
        <v>16</v>
      </c>
      <c r="I4" s="30" t="s">
        <v>20</v>
      </c>
      <c r="J4" s="15" t="s">
        <v>38</v>
      </c>
    </row>
    <row r="5" spans="2:10" x14ac:dyDescent="0.25">
      <c r="B5" s="16" t="s">
        <v>37</v>
      </c>
      <c r="C5" s="13">
        <f>SUM(C6:C47)</f>
        <v>1755747160</v>
      </c>
      <c r="D5" s="15"/>
      <c r="E5" s="15"/>
      <c r="F5" s="15"/>
      <c r="G5" s="15"/>
      <c r="H5" s="15"/>
      <c r="I5" s="15"/>
      <c r="J5" s="15">
        <f>SUM(D5:I5)</f>
        <v>0</v>
      </c>
    </row>
    <row r="6" spans="2:10" x14ac:dyDescent="0.25">
      <c r="B6" s="20" t="s">
        <v>39</v>
      </c>
      <c r="C6" s="21">
        <v>10000000</v>
      </c>
      <c r="D6" s="15"/>
      <c r="E6" s="15"/>
      <c r="F6" s="15"/>
      <c r="G6" s="15"/>
      <c r="H6" s="15"/>
      <c r="I6" s="15"/>
      <c r="J6" s="15"/>
    </row>
    <row r="7" spans="2:10" x14ac:dyDescent="0.25">
      <c r="B7" s="20" t="s">
        <v>40</v>
      </c>
      <c r="C7" s="21">
        <v>459943500</v>
      </c>
      <c r="D7" s="15"/>
      <c r="E7" s="15"/>
      <c r="F7" s="15"/>
      <c r="G7" s="15"/>
      <c r="H7" s="15"/>
      <c r="I7" s="15"/>
      <c r="J7" s="15"/>
    </row>
    <row r="8" spans="2:10" x14ac:dyDescent="0.25">
      <c r="B8" s="20" t="s">
        <v>41</v>
      </c>
      <c r="C8" s="21">
        <v>99500000</v>
      </c>
      <c r="D8" s="15"/>
      <c r="E8" s="15"/>
      <c r="F8" s="15"/>
      <c r="G8" s="15"/>
      <c r="H8" s="15"/>
      <c r="I8" s="15"/>
      <c r="J8" s="15"/>
    </row>
    <row r="9" spans="2:10" x14ac:dyDescent="0.25">
      <c r="B9" s="20" t="s">
        <v>140</v>
      </c>
      <c r="C9" s="21">
        <v>35000000</v>
      </c>
      <c r="D9" s="15"/>
      <c r="E9" s="15"/>
      <c r="F9" s="15"/>
      <c r="G9" s="15"/>
      <c r="H9" s="15"/>
      <c r="I9" s="15"/>
      <c r="J9" s="15"/>
    </row>
    <row r="10" spans="2:10" x14ac:dyDescent="0.25">
      <c r="B10" s="22" t="s">
        <v>42</v>
      </c>
      <c r="C10" s="21">
        <f>-33061040+349432500+5500+922000</f>
        <v>317298960</v>
      </c>
      <c r="D10" s="15"/>
      <c r="E10" s="15" t="s">
        <v>34</v>
      </c>
      <c r="F10" s="15"/>
      <c r="G10" s="15"/>
      <c r="H10" s="15"/>
      <c r="I10" s="15"/>
      <c r="J10" s="15"/>
    </row>
    <row r="11" spans="2:10" x14ac:dyDescent="0.25">
      <c r="B11" s="22" t="s">
        <v>43</v>
      </c>
      <c r="C11" s="21">
        <v>14999000</v>
      </c>
      <c r="D11" s="15"/>
      <c r="E11" s="15"/>
      <c r="F11" s="15"/>
      <c r="G11" s="15"/>
      <c r="H11" s="15"/>
      <c r="I11" s="15"/>
      <c r="J11" s="15"/>
    </row>
    <row r="12" spans="2:10" x14ac:dyDescent="0.25">
      <c r="B12" s="22" t="s">
        <v>139</v>
      </c>
      <c r="C12" s="21">
        <v>76200000</v>
      </c>
      <c r="D12" s="15"/>
      <c r="E12" s="15"/>
      <c r="F12" s="15"/>
      <c r="G12" s="15"/>
      <c r="H12" s="15"/>
      <c r="I12" s="15"/>
      <c r="J12" s="15"/>
    </row>
    <row r="13" spans="2:10" s="42" customFormat="1" x14ac:dyDescent="0.25">
      <c r="B13" s="39" t="s">
        <v>149</v>
      </c>
      <c r="C13" s="40">
        <v>10200000</v>
      </c>
      <c r="D13" s="41"/>
      <c r="E13" s="41"/>
      <c r="F13" s="41"/>
      <c r="G13" s="41"/>
      <c r="H13" s="41"/>
      <c r="I13" s="41"/>
      <c r="J13" s="41"/>
    </row>
    <row r="14" spans="2:10" x14ac:dyDescent="0.25">
      <c r="B14" s="22" t="s">
        <v>44</v>
      </c>
      <c r="C14" s="21">
        <v>1812000</v>
      </c>
      <c r="D14" s="15"/>
      <c r="E14" s="15"/>
      <c r="F14" s="15"/>
      <c r="G14" s="15"/>
      <c r="H14" s="15"/>
      <c r="I14" s="15"/>
      <c r="J14" s="15"/>
    </row>
    <row r="15" spans="2:10" x14ac:dyDescent="0.25">
      <c r="B15" s="22" t="s">
        <v>45</v>
      </c>
      <c r="C15" s="21">
        <v>4317000</v>
      </c>
      <c r="D15" s="15"/>
      <c r="E15" s="15"/>
      <c r="F15" s="15"/>
      <c r="G15" s="15"/>
      <c r="H15" s="15"/>
      <c r="I15" s="15"/>
      <c r="J15" s="15"/>
    </row>
    <row r="16" spans="2:10" x14ac:dyDescent="0.25">
      <c r="B16" s="22" t="s">
        <v>46</v>
      </c>
      <c r="C16" s="21">
        <v>4875000</v>
      </c>
      <c r="D16" s="15"/>
      <c r="E16" s="15"/>
      <c r="F16" s="15"/>
      <c r="G16" s="15"/>
      <c r="H16" s="15"/>
      <c r="I16" s="15"/>
      <c r="J16" s="15"/>
    </row>
    <row r="17" spans="2:10" x14ac:dyDescent="0.25">
      <c r="B17" s="22" t="s">
        <v>47</v>
      </c>
      <c r="C17" s="21">
        <v>30000000</v>
      </c>
      <c r="D17" s="15"/>
      <c r="E17" s="15"/>
      <c r="F17" s="15"/>
      <c r="G17" s="15"/>
      <c r="H17" s="15"/>
      <c r="I17" s="15"/>
      <c r="J17" s="15"/>
    </row>
    <row r="18" spans="2:10" x14ac:dyDescent="0.25">
      <c r="B18" s="22" t="s">
        <v>48</v>
      </c>
      <c r="C18" s="21">
        <v>7109500</v>
      </c>
      <c r="D18" s="15"/>
      <c r="E18" s="15"/>
      <c r="F18" s="15"/>
      <c r="G18" s="15"/>
      <c r="H18" s="15"/>
      <c r="I18" s="15"/>
      <c r="J18" s="15"/>
    </row>
    <row r="19" spans="2:10" x14ac:dyDescent="0.25">
      <c r="B19" s="22" t="s">
        <v>49</v>
      </c>
      <c r="C19" s="21">
        <v>6619500</v>
      </c>
      <c r="D19" s="15"/>
      <c r="E19" s="15"/>
      <c r="F19" s="15"/>
      <c r="G19" s="15"/>
      <c r="H19" s="15"/>
      <c r="I19" s="15"/>
      <c r="J19" s="15"/>
    </row>
    <row r="20" spans="2:10" x14ac:dyDescent="0.25">
      <c r="B20" s="22" t="s">
        <v>144</v>
      </c>
      <c r="C20" s="21">
        <v>100000000</v>
      </c>
      <c r="D20" s="15"/>
      <c r="E20" s="15"/>
      <c r="F20" s="15"/>
      <c r="G20" s="15"/>
      <c r="H20" s="15"/>
      <c r="I20" s="15"/>
      <c r="J20" s="15"/>
    </row>
    <row r="21" spans="2:10" x14ac:dyDescent="0.25">
      <c r="B21" s="22" t="s">
        <v>50</v>
      </c>
      <c r="C21" s="21">
        <v>3000000</v>
      </c>
      <c r="D21" s="15"/>
      <c r="E21" s="15"/>
      <c r="F21" s="15"/>
      <c r="G21" s="15"/>
      <c r="H21" s="15"/>
      <c r="I21" s="15"/>
      <c r="J21" s="15"/>
    </row>
    <row r="22" spans="2:10" s="17" customFormat="1" x14ac:dyDescent="0.25">
      <c r="B22" s="22" t="s">
        <v>51</v>
      </c>
      <c r="C22" s="21">
        <v>9397200</v>
      </c>
      <c r="D22" s="25"/>
      <c r="E22" s="25"/>
      <c r="F22" s="25"/>
      <c r="G22" s="25"/>
      <c r="H22" s="25"/>
      <c r="I22" s="25"/>
      <c r="J22" s="25"/>
    </row>
    <row r="23" spans="2:10" x14ac:dyDescent="0.25">
      <c r="B23" s="23" t="s">
        <v>52</v>
      </c>
      <c r="C23" s="24">
        <v>10540000</v>
      </c>
      <c r="D23" s="15"/>
      <c r="E23" s="15"/>
      <c r="F23" s="15"/>
      <c r="G23" s="15"/>
      <c r="H23" s="15"/>
      <c r="I23" s="15"/>
      <c r="J23" s="15"/>
    </row>
    <row r="24" spans="2:10" x14ac:dyDescent="0.25">
      <c r="B24" s="26" t="s">
        <v>53</v>
      </c>
      <c r="C24" s="21">
        <v>20000000</v>
      </c>
      <c r="D24" s="15"/>
      <c r="E24" s="15"/>
      <c r="F24" s="15"/>
      <c r="G24" s="15"/>
      <c r="H24" s="15"/>
      <c r="I24" s="15"/>
      <c r="J24" s="15"/>
    </row>
    <row r="25" spans="2:10" x14ac:dyDescent="0.25">
      <c r="B25" s="26" t="s">
        <v>54</v>
      </c>
      <c r="C25" s="21">
        <v>16855000</v>
      </c>
      <c r="D25" s="15"/>
      <c r="E25" s="15"/>
      <c r="F25" s="15"/>
      <c r="G25" s="15"/>
      <c r="H25" s="15"/>
      <c r="I25" s="15"/>
      <c r="J25" s="15"/>
    </row>
    <row r="26" spans="2:10" x14ac:dyDescent="0.25">
      <c r="B26" s="26" t="s">
        <v>55</v>
      </c>
      <c r="C26" s="21">
        <v>13660000</v>
      </c>
      <c r="D26" s="15"/>
      <c r="E26" s="15"/>
      <c r="F26" s="15"/>
      <c r="G26" s="15"/>
      <c r="H26" s="15"/>
      <c r="I26" s="15"/>
      <c r="J26" s="15"/>
    </row>
    <row r="27" spans="2:10" x14ac:dyDescent="0.25">
      <c r="B27" s="26" t="s">
        <v>56</v>
      </c>
      <c r="C27" s="21">
        <v>6120000</v>
      </c>
      <c r="D27" s="15"/>
      <c r="E27" s="15"/>
      <c r="F27" s="15"/>
      <c r="G27" s="15"/>
      <c r="H27" s="15"/>
      <c r="I27" s="15"/>
      <c r="J27" s="15"/>
    </row>
    <row r="28" spans="2:10" x14ac:dyDescent="0.25">
      <c r="B28" s="26" t="s">
        <v>146</v>
      </c>
      <c r="C28" s="21">
        <v>12000000</v>
      </c>
      <c r="D28" s="15"/>
      <c r="E28" s="15"/>
      <c r="F28" s="15"/>
      <c r="G28" s="15"/>
      <c r="H28" s="15"/>
      <c r="I28" s="15"/>
      <c r="J28" s="15"/>
    </row>
    <row r="29" spans="2:10" x14ac:dyDescent="0.25">
      <c r="B29" s="26" t="s">
        <v>57</v>
      </c>
      <c r="C29" s="21">
        <v>14400000</v>
      </c>
      <c r="D29" s="15"/>
      <c r="E29" s="15"/>
      <c r="F29" s="15"/>
      <c r="G29" s="15"/>
      <c r="H29" s="15"/>
      <c r="I29" s="15"/>
      <c r="J29" s="15"/>
    </row>
    <row r="30" spans="2:10" x14ac:dyDescent="0.25">
      <c r="B30" s="26" t="s">
        <v>58</v>
      </c>
      <c r="C30" s="21">
        <v>13428500</v>
      </c>
      <c r="D30" s="15"/>
      <c r="E30" s="15"/>
      <c r="F30" s="15"/>
      <c r="G30" s="15"/>
      <c r="H30" s="15"/>
      <c r="I30" s="15"/>
      <c r="J30" s="15"/>
    </row>
    <row r="31" spans="2:10" x14ac:dyDescent="0.25">
      <c r="B31" s="26" t="s">
        <v>59</v>
      </c>
      <c r="C31" s="21">
        <v>20400000</v>
      </c>
      <c r="D31" s="15"/>
      <c r="E31" s="15"/>
      <c r="F31" s="15"/>
      <c r="G31" s="15"/>
      <c r="H31" s="15"/>
      <c r="I31" s="15"/>
      <c r="J31" s="15"/>
    </row>
    <row r="32" spans="2:10" x14ac:dyDescent="0.25">
      <c r="B32" s="26" t="s">
        <v>60</v>
      </c>
      <c r="C32" s="21">
        <v>134548000</v>
      </c>
      <c r="D32" s="15"/>
      <c r="E32" s="15"/>
      <c r="F32" s="15"/>
      <c r="G32" s="15"/>
      <c r="H32" s="15"/>
      <c r="I32" s="15"/>
      <c r="J32" s="15"/>
    </row>
    <row r="33" spans="2:10" x14ac:dyDescent="0.25">
      <c r="B33" s="26" t="s">
        <v>61</v>
      </c>
      <c r="C33" s="21">
        <v>17232000</v>
      </c>
      <c r="D33" s="15"/>
      <c r="E33" s="15"/>
      <c r="F33" s="15"/>
      <c r="G33" s="15"/>
      <c r="H33" s="15"/>
      <c r="I33" s="15"/>
      <c r="J33" s="15"/>
    </row>
    <row r="34" spans="2:10" x14ac:dyDescent="0.25">
      <c r="B34" s="26" t="s">
        <v>145</v>
      </c>
      <c r="C34" s="21">
        <v>9278000</v>
      </c>
      <c r="D34" s="15"/>
      <c r="E34" s="15"/>
      <c r="F34" s="15"/>
      <c r="G34" s="15"/>
      <c r="H34" s="15"/>
      <c r="I34" s="15"/>
      <c r="J34" s="15"/>
    </row>
    <row r="35" spans="2:10" x14ac:dyDescent="0.25">
      <c r="B35" s="26" t="s">
        <v>62</v>
      </c>
      <c r="C35" s="21">
        <v>1800000</v>
      </c>
      <c r="D35" s="15"/>
      <c r="E35" s="15"/>
      <c r="F35" s="15"/>
      <c r="G35" s="15"/>
      <c r="H35" s="15"/>
      <c r="I35" s="15"/>
      <c r="J35" s="15"/>
    </row>
    <row r="36" spans="2:10" x14ac:dyDescent="0.25">
      <c r="B36" s="26" t="s">
        <v>152</v>
      </c>
      <c r="C36" s="21">
        <v>3600000</v>
      </c>
      <c r="D36" s="15"/>
      <c r="E36" s="15"/>
      <c r="F36" s="15"/>
      <c r="G36" s="15"/>
      <c r="H36" s="15"/>
      <c r="I36" s="15"/>
      <c r="J36" s="15"/>
    </row>
    <row r="37" spans="2:10" x14ac:dyDescent="0.25">
      <c r="B37" s="26" t="s">
        <v>64</v>
      </c>
      <c r="C37" s="21">
        <v>8000000</v>
      </c>
      <c r="D37" s="15"/>
      <c r="E37" s="15"/>
      <c r="F37" s="15"/>
      <c r="G37" s="15"/>
      <c r="H37" s="15"/>
      <c r="I37" s="15"/>
      <c r="J37" s="15"/>
    </row>
    <row r="38" spans="2:10" x14ac:dyDescent="0.25">
      <c r="B38" s="26" t="s">
        <v>65</v>
      </c>
      <c r="C38" s="21">
        <v>15000000</v>
      </c>
      <c r="D38" s="15"/>
      <c r="E38" s="15"/>
      <c r="F38" s="15"/>
      <c r="G38" s="15"/>
      <c r="H38" s="15"/>
      <c r="I38" s="15"/>
      <c r="J38" s="15"/>
    </row>
    <row r="39" spans="2:10" x14ac:dyDescent="0.25">
      <c r="B39" s="26" t="s">
        <v>66</v>
      </c>
      <c r="C39" s="21">
        <v>14904000</v>
      </c>
      <c r="D39" s="15"/>
      <c r="E39" s="15"/>
      <c r="F39" s="15"/>
      <c r="G39" s="15"/>
      <c r="H39" s="15"/>
      <c r="I39" s="15"/>
      <c r="J39" s="15"/>
    </row>
    <row r="40" spans="2:10" x14ac:dyDescent="0.25">
      <c r="B40" s="26" t="s">
        <v>67</v>
      </c>
      <c r="C40" s="21">
        <v>10000000</v>
      </c>
      <c r="D40" s="15"/>
      <c r="E40" s="15"/>
      <c r="F40" s="15"/>
      <c r="G40" s="15"/>
      <c r="H40" s="15"/>
      <c r="I40" s="15"/>
      <c r="J40" s="15"/>
    </row>
    <row r="41" spans="2:10" x14ac:dyDescent="0.25">
      <c r="B41" s="26" t="s">
        <v>68</v>
      </c>
      <c r="C41" s="21">
        <v>162000000</v>
      </c>
      <c r="D41" s="15"/>
      <c r="E41" s="15"/>
      <c r="F41" s="15"/>
      <c r="G41" s="15"/>
      <c r="H41" s="15"/>
      <c r="I41" s="15"/>
      <c r="J41" s="15"/>
    </row>
    <row r="42" spans="2:10" x14ac:dyDescent="0.25">
      <c r="B42" s="26" t="s">
        <v>132</v>
      </c>
      <c r="C42" s="21">
        <v>10000000</v>
      </c>
      <c r="D42" s="15"/>
      <c r="E42" s="15"/>
      <c r="F42" s="15"/>
      <c r="G42" s="15"/>
      <c r="H42" s="15"/>
      <c r="I42" s="15"/>
      <c r="J42" s="15"/>
    </row>
    <row r="43" spans="2:10" s="46" customFormat="1" x14ac:dyDescent="0.25">
      <c r="B43" s="43" t="s">
        <v>151</v>
      </c>
      <c r="C43" s="44">
        <v>15000000</v>
      </c>
      <c r="D43" s="45"/>
      <c r="E43" s="45"/>
      <c r="F43" s="45"/>
      <c r="G43" s="45"/>
      <c r="H43" s="45"/>
      <c r="I43" s="45"/>
      <c r="J43" s="45"/>
    </row>
    <row r="44" spans="2:10" x14ac:dyDescent="0.25">
      <c r="B44" s="26" t="s">
        <v>134</v>
      </c>
      <c r="C44" s="21">
        <v>32260000</v>
      </c>
      <c r="D44" s="15"/>
      <c r="E44" s="15"/>
      <c r="F44" s="15"/>
      <c r="G44" s="15"/>
      <c r="H44" s="15"/>
      <c r="I44" s="15"/>
      <c r="J44" s="15"/>
    </row>
    <row r="45" spans="2:10" x14ac:dyDescent="0.25">
      <c r="B45" s="26" t="s">
        <v>135</v>
      </c>
      <c r="C45" s="21">
        <v>3200000</v>
      </c>
      <c r="D45" s="15"/>
      <c r="E45" s="15"/>
      <c r="F45" s="15"/>
      <c r="G45" s="15"/>
      <c r="H45" s="15"/>
      <c r="I45" s="15"/>
      <c r="J45" s="15"/>
    </row>
    <row r="46" spans="2:10" x14ac:dyDescent="0.25">
      <c r="B46" s="26" t="s">
        <v>136</v>
      </c>
      <c r="C46" s="21">
        <v>1250000</v>
      </c>
      <c r="D46" s="15"/>
      <c r="E46" s="15"/>
      <c r="F46" s="15"/>
      <c r="G46" s="15"/>
      <c r="H46" s="15"/>
      <c r="I46" s="15"/>
      <c r="J46" s="15"/>
    </row>
    <row r="47" spans="2:10" x14ac:dyDescent="0.25">
      <c r="B47" s="26"/>
      <c r="C47" s="21"/>
      <c r="D47" s="15"/>
      <c r="E47" s="15"/>
      <c r="F47" s="15"/>
      <c r="G47" s="15"/>
      <c r="H47" s="15"/>
      <c r="I47" s="15"/>
      <c r="J47" s="15"/>
    </row>
    <row r="48" spans="2:10" x14ac:dyDescent="0.25">
      <c r="B48" s="16" t="s">
        <v>69</v>
      </c>
      <c r="C48" s="13">
        <f>SUM(C49:C66)</f>
        <v>1588567500</v>
      </c>
      <c r="D48" s="15"/>
      <c r="E48" s="15"/>
      <c r="F48" s="15"/>
      <c r="G48" s="15"/>
      <c r="H48" s="15"/>
      <c r="I48" s="15"/>
      <c r="J48" s="15"/>
    </row>
    <row r="49" spans="2:10" x14ac:dyDescent="0.25">
      <c r="B49" s="26" t="s">
        <v>70</v>
      </c>
      <c r="C49" s="21">
        <v>56072000</v>
      </c>
      <c r="D49" s="15"/>
      <c r="E49" s="15"/>
      <c r="F49" s="15"/>
      <c r="G49" s="15"/>
      <c r="H49" s="15"/>
      <c r="I49" s="15"/>
      <c r="J49" s="15"/>
    </row>
    <row r="50" spans="2:10" x14ac:dyDescent="0.25">
      <c r="B50" s="26" t="s">
        <v>71</v>
      </c>
      <c r="C50" s="21">
        <v>77195500</v>
      </c>
      <c r="D50" s="15"/>
      <c r="E50" s="15"/>
      <c r="F50" s="15"/>
      <c r="G50" s="15"/>
      <c r="H50" s="15"/>
      <c r="I50" s="15"/>
      <c r="J50" s="15"/>
    </row>
    <row r="51" spans="2:10" x14ac:dyDescent="0.25">
      <c r="B51" s="26" t="s">
        <v>72</v>
      </c>
      <c r="C51" s="21">
        <v>166000000</v>
      </c>
      <c r="D51" s="15"/>
      <c r="E51" s="15"/>
      <c r="F51" s="15"/>
      <c r="G51" s="15"/>
      <c r="H51" s="15"/>
      <c r="I51" s="15"/>
      <c r="J51" s="15"/>
    </row>
    <row r="52" spans="2:10" s="54" customFormat="1" x14ac:dyDescent="0.25">
      <c r="B52" s="51" t="s">
        <v>73</v>
      </c>
      <c r="C52" s="52">
        <v>85000000</v>
      </c>
      <c r="D52" s="53"/>
      <c r="E52" s="53"/>
      <c r="F52" s="53"/>
      <c r="G52" s="53"/>
      <c r="H52" s="53"/>
      <c r="I52" s="53"/>
      <c r="J52" s="53"/>
    </row>
    <row r="53" spans="2:10" x14ac:dyDescent="0.25">
      <c r="B53" s="22" t="s">
        <v>74</v>
      </c>
      <c r="C53" s="21">
        <v>7000000</v>
      </c>
      <c r="D53" s="15"/>
      <c r="E53" s="15"/>
      <c r="F53" s="15"/>
      <c r="G53" s="15"/>
      <c r="H53" s="15"/>
      <c r="I53" s="15"/>
      <c r="J53" s="15"/>
    </row>
    <row r="54" spans="2:10" x14ac:dyDescent="0.25">
      <c r="B54" s="22" t="s">
        <v>110</v>
      </c>
      <c r="C54" s="21">
        <v>90000000</v>
      </c>
      <c r="D54" s="15"/>
      <c r="E54" s="15"/>
      <c r="F54" s="15"/>
      <c r="G54" s="15"/>
      <c r="H54" s="15"/>
      <c r="I54" s="15"/>
      <c r="J54" s="15"/>
    </row>
    <row r="55" spans="2:10" x14ac:dyDescent="0.25">
      <c r="B55" s="22" t="s">
        <v>111</v>
      </c>
      <c r="C55" s="21">
        <v>20000000</v>
      </c>
      <c r="D55" s="15"/>
      <c r="E55" s="15"/>
      <c r="F55" s="15"/>
      <c r="G55" s="15"/>
      <c r="H55" s="15"/>
      <c r="I55" s="15"/>
      <c r="J55" s="15"/>
    </row>
    <row r="56" spans="2:10" x14ac:dyDescent="0.25">
      <c r="B56" s="22" t="s">
        <v>75</v>
      </c>
      <c r="C56" s="21">
        <v>25000000</v>
      </c>
      <c r="D56" s="15"/>
      <c r="E56" s="15"/>
      <c r="F56" s="15"/>
      <c r="G56" s="15"/>
      <c r="H56" s="15"/>
      <c r="I56" s="15"/>
      <c r="J56" s="15"/>
    </row>
    <row r="57" spans="2:10" s="38" customFormat="1" x14ac:dyDescent="0.25">
      <c r="B57" s="35" t="s">
        <v>150</v>
      </c>
      <c r="C57" s="36">
        <v>60000000</v>
      </c>
      <c r="D57" s="37"/>
      <c r="E57" s="37"/>
      <c r="F57" s="37"/>
      <c r="G57" s="37"/>
      <c r="H57" s="37"/>
      <c r="I57" s="37"/>
      <c r="J57" s="37"/>
    </row>
    <row r="58" spans="2:10" x14ac:dyDescent="0.25">
      <c r="B58" s="22" t="s">
        <v>77</v>
      </c>
      <c r="C58" s="21">
        <v>60000000</v>
      </c>
      <c r="D58" s="15"/>
      <c r="E58" s="15"/>
      <c r="F58" s="15"/>
      <c r="G58" s="15"/>
      <c r="H58" s="15"/>
      <c r="I58" s="15"/>
      <c r="J58" s="15"/>
    </row>
    <row r="59" spans="2:10" s="50" customFormat="1" x14ac:dyDescent="0.25">
      <c r="B59" s="47" t="s">
        <v>78</v>
      </c>
      <c r="C59" s="48">
        <v>275000000</v>
      </c>
      <c r="D59" s="49"/>
      <c r="E59" s="49"/>
      <c r="F59" s="49"/>
      <c r="G59" s="49"/>
      <c r="H59" s="49"/>
      <c r="I59" s="49"/>
      <c r="J59" s="49"/>
    </row>
    <row r="60" spans="2:10" x14ac:dyDescent="0.25">
      <c r="B60" s="22" t="s">
        <v>79</v>
      </c>
      <c r="C60" s="21">
        <v>75000000</v>
      </c>
      <c r="D60" s="15"/>
      <c r="E60" s="15"/>
      <c r="F60" s="15"/>
      <c r="G60" s="15"/>
      <c r="H60" s="15"/>
      <c r="I60" s="15"/>
      <c r="J60" s="15"/>
    </row>
    <row r="61" spans="2:10" x14ac:dyDescent="0.25">
      <c r="B61" s="22" t="s">
        <v>138</v>
      </c>
      <c r="C61" s="21">
        <v>80000000</v>
      </c>
      <c r="D61" s="15"/>
      <c r="E61" s="15"/>
      <c r="F61" s="15"/>
      <c r="G61" s="15"/>
      <c r="H61" s="15"/>
      <c r="I61" s="15"/>
      <c r="J61" s="15"/>
    </row>
    <row r="62" spans="2:10" x14ac:dyDescent="0.25">
      <c r="B62" s="22" t="s">
        <v>80</v>
      </c>
      <c r="C62" s="21">
        <v>1500000</v>
      </c>
      <c r="D62" s="15"/>
      <c r="E62" s="15"/>
      <c r="F62" s="15"/>
      <c r="G62" s="15"/>
      <c r="H62" s="15"/>
      <c r="I62" s="15"/>
      <c r="J62" s="15"/>
    </row>
    <row r="63" spans="2:10" x14ac:dyDescent="0.25">
      <c r="B63" s="22" t="s">
        <v>90</v>
      </c>
      <c r="C63" s="21">
        <v>12000000</v>
      </c>
      <c r="D63" s="15"/>
      <c r="E63" s="15"/>
      <c r="F63" s="15"/>
      <c r="G63" s="15"/>
      <c r="H63" s="15"/>
      <c r="I63" s="15"/>
      <c r="J63" s="15"/>
    </row>
    <row r="64" spans="2:10" x14ac:dyDescent="0.25">
      <c r="B64" s="22" t="s">
        <v>114</v>
      </c>
      <c r="C64" s="21">
        <v>6800000</v>
      </c>
      <c r="D64" s="15"/>
      <c r="E64" s="15"/>
      <c r="F64" s="15"/>
      <c r="G64" s="15"/>
      <c r="H64" s="15"/>
      <c r="I64" s="15"/>
      <c r="J64" s="15"/>
    </row>
    <row r="65" spans="2:10" x14ac:dyDescent="0.25">
      <c r="B65" s="22" t="s">
        <v>137</v>
      </c>
      <c r="C65" s="21">
        <v>342000000</v>
      </c>
      <c r="D65" s="15"/>
      <c r="E65" s="15"/>
      <c r="F65" s="15"/>
      <c r="G65" s="15"/>
      <c r="H65" s="15"/>
      <c r="I65" s="15"/>
      <c r="J65" s="15"/>
    </row>
    <row r="66" spans="2:10" x14ac:dyDescent="0.25">
      <c r="B66" s="22" t="s">
        <v>126</v>
      </c>
      <c r="C66" s="21">
        <v>150000000</v>
      </c>
      <c r="D66" s="15"/>
      <c r="E66" s="15"/>
      <c r="F66" s="15"/>
      <c r="G66" s="15"/>
      <c r="H66" s="15"/>
      <c r="I66" s="15"/>
      <c r="J66" s="15"/>
    </row>
    <row r="67" spans="2:10" x14ac:dyDescent="0.25">
      <c r="B67" s="22"/>
      <c r="C67" s="21"/>
      <c r="D67" s="15"/>
      <c r="E67" s="15"/>
      <c r="F67" s="15"/>
      <c r="G67" s="15"/>
      <c r="H67" s="15"/>
      <c r="I67" s="15"/>
      <c r="J67" s="15"/>
    </row>
    <row r="68" spans="2:10" x14ac:dyDescent="0.25">
      <c r="B68" s="16" t="s">
        <v>91</v>
      </c>
      <c r="C68" s="13">
        <f>SUM(C71:C89)</f>
        <v>298163000</v>
      </c>
      <c r="D68" s="15"/>
      <c r="E68" s="15"/>
      <c r="F68" s="15"/>
      <c r="G68" s="15"/>
      <c r="H68" s="15"/>
      <c r="I68" s="15"/>
      <c r="J68" s="15"/>
    </row>
    <row r="69" spans="2:10" x14ac:dyDescent="0.25">
      <c r="B69" s="22" t="s">
        <v>92</v>
      </c>
      <c r="C69" s="21">
        <f>7116000+19200000</f>
        <v>26316000</v>
      </c>
      <c r="D69" s="15"/>
      <c r="E69" s="15"/>
      <c r="F69" s="15"/>
      <c r="G69" s="15"/>
      <c r="H69" s="15"/>
      <c r="I69" s="15"/>
      <c r="J69" s="15"/>
    </row>
    <row r="70" spans="2:10" x14ac:dyDescent="0.25">
      <c r="B70" s="33" t="s">
        <v>118</v>
      </c>
      <c r="C70" s="21">
        <v>29684000</v>
      </c>
      <c r="D70" s="15"/>
      <c r="E70" s="15"/>
      <c r="F70" s="15"/>
      <c r="G70" s="15"/>
      <c r="H70" s="15"/>
      <c r="I70" s="15"/>
      <c r="J70" s="15"/>
    </row>
    <row r="71" spans="2:10" x14ac:dyDescent="0.25">
      <c r="B71" s="22" t="s">
        <v>119</v>
      </c>
      <c r="C71" s="21">
        <v>30324000</v>
      </c>
      <c r="D71" s="15"/>
      <c r="E71" s="15"/>
      <c r="F71" s="15"/>
      <c r="G71" s="15"/>
      <c r="H71" s="15"/>
      <c r="I71" s="15"/>
      <c r="J71" s="15"/>
    </row>
    <row r="72" spans="2:10" x14ac:dyDescent="0.25">
      <c r="B72" s="33" t="s">
        <v>93</v>
      </c>
      <c r="C72" s="21">
        <v>19206000</v>
      </c>
      <c r="D72" s="15"/>
      <c r="E72" s="15"/>
      <c r="F72" s="15"/>
      <c r="G72" s="15"/>
      <c r="H72" s="15"/>
      <c r="I72" s="15"/>
      <c r="J72" s="15"/>
    </row>
    <row r="73" spans="2:10" x14ac:dyDescent="0.25">
      <c r="B73" s="22" t="s">
        <v>94</v>
      </c>
      <c r="C73" s="21">
        <v>7116000</v>
      </c>
      <c r="D73" s="15"/>
      <c r="E73" s="15"/>
      <c r="F73" s="15"/>
      <c r="G73" s="15"/>
      <c r="H73" s="15"/>
      <c r="I73" s="15"/>
      <c r="J73" s="15"/>
    </row>
    <row r="74" spans="2:10" x14ac:dyDescent="0.25">
      <c r="B74" s="22" t="s">
        <v>95</v>
      </c>
      <c r="C74" s="21">
        <v>18006000</v>
      </c>
      <c r="D74" s="15"/>
      <c r="E74" s="15"/>
      <c r="F74" s="15"/>
      <c r="G74" s="15"/>
      <c r="H74" s="15"/>
      <c r="I74" s="15"/>
      <c r="J74" s="15"/>
    </row>
    <row r="75" spans="2:10" x14ac:dyDescent="0.25">
      <c r="B75" s="22" t="s">
        <v>96</v>
      </c>
      <c r="C75" s="21">
        <v>20142000</v>
      </c>
      <c r="D75" s="15"/>
      <c r="E75" s="15"/>
      <c r="F75" s="15"/>
      <c r="G75" s="15"/>
      <c r="H75" s="15"/>
      <c r="I75" s="15"/>
      <c r="J75" s="15"/>
    </row>
    <row r="76" spans="2:10" x14ac:dyDescent="0.25">
      <c r="B76" s="22" t="s">
        <v>97</v>
      </c>
      <c r="C76" s="21">
        <v>18006000</v>
      </c>
      <c r="D76" s="15"/>
      <c r="E76" s="15"/>
      <c r="F76" s="15"/>
      <c r="G76" s="15"/>
      <c r="H76" s="15"/>
      <c r="I76" s="15"/>
      <c r="J76" s="15"/>
    </row>
    <row r="77" spans="2:10" x14ac:dyDescent="0.25">
      <c r="B77" s="22" t="s">
        <v>120</v>
      </c>
      <c r="C77" s="21">
        <v>14506000</v>
      </c>
      <c r="D77" s="15"/>
      <c r="E77" s="15"/>
      <c r="F77" s="15"/>
      <c r="G77" s="15"/>
      <c r="H77" s="15"/>
      <c r="I77" s="15"/>
      <c r="J77" s="15"/>
    </row>
    <row r="78" spans="2:10" x14ac:dyDescent="0.25">
      <c r="B78" s="22" t="s">
        <v>98</v>
      </c>
      <c r="C78" s="21">
        <v>6682000</v>
      </c>
      <c r="D78" s="15"/>
      <c r="E78" s="15"/>
      <c r="F78" s="15"/>
      <c r="G78" s="15"/>
      <c r="H78" s="15"/>
      <c r="I78" s="15"/>
      <c r="J78" s="15"/>
    </row>
    <row r="79" spans="2:10" x14ac:dyDescent="0.25">
      <c r="B79" s="22" t="s">
        <v>148</v>
      </c>
      <c r="C79" s="21">
        <v>5500000</v>
      </c>
      <c r="D79" s="15"/>
      <c r="E79" s="15"/>
      <c r="F79" s="15"/>
      <c r="G79" s="15"/>
      <c r="H79" s="15"/>
      <c r="I79" s="15"/>
      <c r="J79" s="15"/>
    </row>
    <row r="80" spans="2:10" x14ac:dyDescent="0.25">
      <c r="B80" s="22" t="s">
        <v>99</v>
      </c>
      <c r="C80" s="21">
        <v>5500000</v>
      </c>
      <c r="D80" s="15"/>
      <c r="E80" s="15"/>
      <c r="F80" s="15"/>
      <c r="G80" s="15"/>
      <c r="H80" s="15"/>
      <c r="I80" s="15"/>
      <c r="J80" s="15"/>
    </row>
    <row r="81" spans="2:10" x14ac:dyDescent="0.25">
      <c r="B81" s="22" t="s">
        <v>100</v>
      </c>
      <c r="C81" s="21">
        <v>3000000</v>
      </c>
      <c r="D81" s="15"/>
      <c r="E81" s="15"/>
      <c r="F81" s="15"/>
      <c r="G81" s="15"/>
      <c r="H81" s="15"/>
      <c r="I81" s="15"/>
      <c r="J81" s="15"/>
    </row>
    <row r="82" spans="2:10" x14ac:dyDescent="0.25">
      <c r="B82" s="22" t="s">
        <v>101</v>
      </c>
      <c r="C82" s="21">
        <v>4426000</v>
      </c>
      <c r="D82" s="15"/>
      <c r="E82" s="15"/>
      <c r="F82" s="15"/>
      <c r="G82" s="15"/>
      <c r="H82" s="15"/>
      <c r="I82" s="15"/>
      <c r="J82" s="15"/>
    </row>
    <row r="83" spans="2:10" x14ac:dyDescent="0.25">
      <c r="B83" s="22" t="s">
        <v>102</v>
      </c>
      <c r="C83" s="21">
        <v>4426000</v>
      </c>
      <c r="D83" s="15"/>
      <c r="E83" s="15"/>
      <c r="F83" s="15"/>
      <c r="G83" s="15"/>
      <c r="H83" s="15"/>
      <c r="I83" s="15"/>
      <c r="J83" s="15"/>
    </row>
    <row r="84" spans="2:10" x14ac:dyDescent="0.25">
      <c r="B84" s="22" t="s">
        <v>103</v>
      </c>
      <c r="C84" s="21">
        <v>4967000</v>
      </c>
      <c r="D84" s="15"/>
      <c r="E84" s="15"/>
      <c r="F84" s="15"/>
      <c r="G84" s="15"/>
      <c r="H84" s="15"/>
      <c r="I84" s="15"/>
      <c r="J84" s="15"/>
    </row>
    <row r="85" spans="2:10" x14ac:dyDescent="0.25">
      <c r="B85" s="22" t="s">
        <v>121</v>
      </c>
      <c r="C85" s="21">
        <v>22170000</v>
      </c>
      <c r="D85" s="15"/>
      <c r="E85" s="15"/>
      <c r="F85" s="15"/>
      <c r="G85" s="15"/>
      <c r="H85" s="15"/>
      <c r="I85" s="15"/>
      <c r="J85" s="15"/>
    </row>
    <row r="86" spans="2:10" x14ac:dyDescent="0.25">
      <c r="B86" s="22" t="s">
        <v>124</v>
      </c>
      <c r="C86" s="21">
        <v>57600000</v>
      </c>
      <c r="D86" s="15"/>
      <c r="E86" s="15"/>
      <c r="F86" s="15"/>
      <c r="G86" s="15"/>
      <c r="H86" s="15"/>
      <c r="I86" s="15"/>
      <c r="J86" s="15"/>
    </row>
    <row r="87" spans="2:10" x14ac:dyDescent="0.25">
      <c r="B87" s="22" t="s">
        <v>123</v>
      </c>
      <c r="C87" s="21">
        <v>54000000</v>
      </c>
      <c r="D87" s="15"/>
      <c r="E87" s="15"/>
      <c r="F87" s="15"/>
      <c r="G87" s="15"/>
      <c r="H87" s="15"/>
      <c r="I87" s="15"/>
      <c r="J87" s="15"/>
    </row>
    <row r="88" spans="2:10" x14ac:dyDescent="0.25">
      <c r="B88" s="22" t="s">
        <v>122</v>
      </c>
      <c r="C88" s="21">
        <v>2586000</v>
      </c>
      <c r="D88" s="15"/>
      <c r="E88" s="15"/>
      <c r="F88" s="15"/>
      <c r="G88" s="15"/>
      <c r="H88" s="15"/>
      <c r="I88" s="15"/>
      <c r="J88" s="15"/>
    </row>
    <row r="89" spans="2:10" x14ac:dyDescent="0.25">
      <c r="B89" s="22"/>
      <c r="C89" s="21"/>
      <c r="D89" s="15"/>
      <c r="E89" s="15"/>
      <c r="F89" s="15"/>
      <c r="G89" s="15"/>
      <c r="H89" s="15"/>
      <c r="I89" s="15"/>
      <c r="J89" s="15"/>
    </row>
    <row r="90" spans="2:10" x14ac:dyDescent="0.25">
      <c r="B90" s="16" t="s">
        <v>104</v>
      </c>
      <c r="C90" s="13">
        <f>SUM(C92:C111)</f>
        <v>288390000</v>
      </c>
      <c r="D90" s="15"/>
      <c r="E90" s="15"/>
      <c r="F90" s="15"/>
      <c r="G90" s="15"/>
      <c r="H90" s="15"/>
      <c r="I90" s="15"/>
      <c r="J90" s="15"/>
    </row>
    <row r="91" spans="2:10" x14ac:dyDescent="0.25">
      <c r="B91" s="22" t="s">
        <v>147</v>
      </c>
      <c r="C91" s="21">
        <v>50733000</v>
      </c>
      <c r="D91" s="15"/>
      <c r="E91" s="15"/>
      <c r="F91" s="15"/>
      <c r="G91" s="15"/>
      <c r="H91" s="15"/>
      <c r="I91" s="15"/>
      <c r="J91" s="15"/>
    </row>
    <row r="92" spans="2:10" x14ac:dyDescent="0.25">
      <c r="B92" s="22" t="s">
        <v>127</v>
      </c>
      <c r="C92" s="21">
        <v>33006000</v>
      </c>
      <c r="D92" s="15"/>
      <c r="E92" s="15"/>
      <c r="F92" s="15"/>
      <c r="G92" s="15"/>
      <c r="H92" s="15"/>
      <c r="I92" s="15"/>
      <c r="J92" s="15"/>
    </row>
    <row r="93" spans="2:10" x14ac:dyDescent="0.25">
      <c r="B93" s="22" t="s">
        <v>105</v>
      </c>
      <c r="C93" s="21">
        <v>2606000</v>
      </c>
      <c r="D93" s="15"/>
      <c r="E93" s="15"/>
      <c r="F93" s="15"/>
      <c r="G93" s="15"/>
      <c r="H93" s="15"/>
      <c r="I93" s="15"/>
      <c r="J93" s="15"/>
    </row>
    <row r="94" spans="2:10" x14ac:dyDescent="0.25">
      <c r="B94" s="22" t="s">
        <v>106</v>
      </c>
      <c r="C94" s="21">
        <v>10800000</v>
      </c>
      <c r="D94" s="15"/>
      <c r="E94" s="15"/>
      <c r="F94" s="15"/>
      <c r="G94" s="15"/>
      <c r="H94" s="15"/>
      <c r="I94" s="15"/>
      <c r="J94" s="15"/>
    </row>
    <row r="95" spans="2:10" x14ac:dyDescent="0.25">
      <c r="B95" s="22" t="s">
        <v>107</v>
      </c>
      <c r="C95" s="21">
        <v>6024000</v>
      </c>
      <c r="D95" s="15"/>
      <c r="E95" s="15"/>
      <c r="F95" s="15"/>
      <c r="G95" s="15"/>
      <c r="H95" s="15"/>
      <c r="I95" s="15"/>
      <c r="J95" s="15"/>
    </row>
    <row r="96" spans="2:10" x14ac:dyDescent="0.25">
      <c r="B96" s="22" t="s">
        <v>108</v>
      </c>
      <c r="C96" s="21">
        <v>8844000</v>
      </c>
      <c r="D96" s="15"/>
      <c r="E96" s="15"/>
      <c r="F96" s="15"/>
      <c r="G96" s="15"/>
      <c r="H96" s="15"/>
      <c r="I96" s="15"/>
      <c r="J96" s="15"/>
    </row>
    <row r="97" spans="2:10" x14ac:dyDescent="0.25">
      <c r="B97" s="22" t="s">
        <v>128</v>
      </c>
      <c r="C97" s="21">
        <v>6930000</v>
      </c>
      <c r="D97" s="15"/>
      <c r="E97" s="15"/>
      <c r="F97" s="15"/>
      <c r="G97" s="15"/>
      <c r="H97" s="15"/>
      <c r="I97" s="15"/>
      <c r="J97" s="15"/>
    </row>
    <row r="98" spans="2:10" x14ac:dyDescent="0.25">
      <c r="B98" s="22" t="s">
        <v>129</v>
      </c>
      <c r="C98" s="21">
        <v>47480000</v>
      </c>
      <c r="D98" s="15"/>
      <c r="E98" s="15"/>
      <c r="F98" s="15"/>
      <c r="G98" s="15"/>
      <c r="H98" s="15"/>
      <c r="I98" s="15"/>
      <c r="J98" s="15"/>
    </row>
    <row r="99" spans="2:10" x14ac:dyDescent="0.25">
      <c r="B99" s="22" t="s">
        <v>112</v>
      </c>
      <c r="C99" s="21">
        <v>14000000</v>
      </c>
      <c r="D99" s="15"/>
      <c r="E99" s="15"/>
      <c r="F99" s="15"/>
      <c r="G99" s="15"/>
      <c r="H99" s="15"/>
      <c r="I99" s="15"/>
      <c r="J99" s="15"/>
    </row>
    <row r="100" spans="2:10" x14ac:dyDescent="0.25">
      <c r="B100" s="22" t="s">
        <v>113</v>
      </c>
      <c r="C100" s="21">
        <v>76500000</v>
      </c>
      <c r="D100" s="15"/>
      <c r="E100" s="15"/>
      <c r="F100" s="15"/>
      <c r="G100" s="15"/>
      <c r="H100" s="15"/>
      <c r="I100" s="15"/>
      <c r="J100" s="15"/>
    </row>
    <row r="101" spans="2:10" x14ac:dyDescent="0.25">
      <c r="B101" s="22" t="s">
        <v>81</v>
      </c>
      <c r="C101" s="21">
        <v>5000000</v>
      </c>
      <c r="D101" s="15"/>
      <c r="E101" s="15"/>
      <c r="F101" s="15"/>
      <c r="G101" s="15"/>
      <c r="H101" s="15"/>
      <c r="I101" s="15"/>
      <c r="J101" s="15"/>
    </row>
    <row r="102" spans="2:10" x14ac:dyDescent="0.25">
      <c r="B102" s="22" t="s">
        <v>82</v>
      </c>
      <c r="C102" s="21">
        <v>14000000</v>
      </c>
      <c r="D102" s="15"/>
      <c r="E102" s="15"/>
      <c r="F102" s="15"/>
      <c r="G102" s="15"/>
      <c r="H102" s="15"/>
      <c r="I102" s="15"/>
      <c r="J102" s="15"/>
    </row>
    <row r="103" spans="2:10" x14ac:dyDescent="0.25">
      <c r="B103" s="22" t="s">
        <v>83</v>
      </c>
      <c r="C103" s="21">
        <v>3400000</v>
      </c>
      <c r="D103" s="15"/>
      <c r="E103" s="15"/>
      <c r="F103" s="15"/>
      <c r="G103" s="15"/>
      <c r="H103" s="15"/>
      <c r="I103" s="15"/>
      <c r="J103" s="15"/>
    </row>
    <row r="104" spans="2:10" x14ac:dyDescent="0.25">
      <c r="B104" s="22" t="s">
        <v>84</v>
      </c>
      <c r="C104" s="21">
        <v>12000000</v>
      </c>
      <c r="D104" s="15"/>
      <c r="E104" s="15"/>
      <c r="F104" s="15"/>
      <c r="G104" s="15"/>
      <c r="H104" s="15"/>
      <c r="I104" s="15"/>
      <c r="J104" s="15"/>
    </row>
    <row r="105" spans="2:10" x14ac:dyDescent="0.25">
      <c r="B105" s="22" t="s">
        <v>85</v>
      </c>
      <c r="C105" s="21">
        <v>4800000</v>
      </c>
      <c r="D105" s="15"/>
      <c r="E105" s="15"/>
      <c r="F105" s="15"/>
      <c r="G105" s="15"/>
      <c r="H105" s="15"/>
      <c r="I105" s="15"/>
      <c r="J105" s="15"/>
    </row>
    <row r="106" spans="2:10" x14ac:dyDescent="0.25">
      <c r="B106" s="22" t="s">
        <v>86</v>
      </c>
      <c r="C106" s="21">
        <v>5000000</v>
      </c>
      <c r="D106" s="15"/>
      <c r="E106" s="15"/>
      <c r="F106" s="15"/>
      <c r="G106" s="15"/>
      <c r="H106" s="15"/>
      <c r="I106" s="15"/>
      <c r="J106" s="15"/>
    </row>
    <row r="107" spans="2:10" x14ac:dyDescent="0.25">
      <c r="B107" s="22" t="s">
        <v>87</v>
      </c>
      <c r="C107" s="21">
        <v>5000000</v>
      </c>
      <c r="D107" s="15"/>
      <c r="E107" s="15"/>
      <c r="F107" s="15"/>
      <c r="G107" s="15"/>
      <c r="H107" s="15"/>
      <c r="I107" s="15"/>
      <c r="J107" s="15"/>
    </row>
    <row r="108" spans="2:10" x14ac:dyDescent="0.25">
      <c r="B108" s="22" t="s">
        <v>88</v>
      </c>
      <c r="C108" s="21">
        <v>25000000</v>
      </c>
      <c r="D108" s="15"/>
      <c r="E108" s="15"/>
      <c r="F108" s="15"/>
      <c r="G108" s="15"/>
      <c r="H108" s="15"/>
      <c r="I108" s="15"/>
      <c r="J108" s="15"/>
    </row>
    <row r="109" spans="2:10" x14ac:dyDescent="0.25">
      <c r="B109" s="22" t="s">
        <v>89</v>
      </c>
      <c r="C109" s="21">
        <v>8000000</v>
      </c>
      <c r="D109" s="15"/>
      <c r="E109" s="15"/>
      <c r="F109" s="15"/>
      <c r="G109" s="15"/>
      <c r="H109" s="15"/>
      <c r="I109" s="15"/>
      <c r="J109" s="15"/>
    </row>
    <row r="110" spans="2:10" x14ac:dyDescent="0.25">
      <c r="B110" s="22"/>
      <c r="C110" s="21"/>
      <c r="D110" s="15"/>
      <c r="E110" s="15"/>
      <c r="F110" s="15"/>
      <c r="G110" s="15"/>
      <c r="H110" s="15"/>
      <c r="I110" s="15"/>
      <c r="J110" s="15"/>
    </row>
    <row r="111" spans="2:10" x14ac:dyDescent="0.25">
      <c r="B111" s="22"/>
      <c r="C111" s="21"/>
      <c r="D111" s="15"/>
      <c r="E111" s="15"/>
      <c r="F111" s="15"/>
      <c r="G111" s="15"/>
      <c r="H111" s="15"/>
      <c r="I111" s="15"/>
      <c r="J111" s="15"/>
    </row>
    <row r="112" spans="2:10" x14ac:dyDescent="0.25">
      <c r="B112" s="16" t="s">
        <v>109</v>
      </c>
      <c r="C112" s="13">
        <f>SUM(C113:C115)</f>
        <v>30000000</v>
      </c>
      <c r="D112" s="15"/>
      <c r="E112" s="15"/>
      <c r="F112" s="15"/>
      <c r="G112" s="15"/>
      <c r="H112" s="15"/>
      <c r="I112" s="15"/>
      <c r="J112" s="15"/>
    </row>
    <row r="113" spans="2:10" x14ac:dyDescent="0.25">
      <c r="B113" s="22" t="s">
        <v>115</v>
      </c>
      <c r="C113" s="34">
        <v>10000000</v>
      </c>
      <c r="D113" s="15"/>
      <c r="E113" s="15"/>
      <c r="F113" s="15"/>
      <c r="G113" s="15"/>
      <c r="H113" s="15"/>
      <c r="I113" s="15"/>
      <c r="J113" s="15"/>
    </row>
    <row r="114" spans="2:10" x14ac:dyDescent="0.25">
      <c r="B114" s="22" t="s">
        <v>116</v>
      </c>
      <c r="C114" s="34">
        <v>10000000</v>
      </c>
      <c r="D114" s="15"/>
      <c r="E114" s="15"/>
      <c r="F114" s="15"/>
      <c r="G114" s="15"/>
      <c r="H114" s="15"/>
      <c r="I114" s="15"/>
      <c r="J114" s="15"/>
    </row>
    <row r="115" spans="2:10" x14ac:dyDescent="0.25">
      <c r="B115" s="22" t="s">
        <v>117</v>
      </c>
      <c r="C115" s="34">
        <v>10000000</v>
      </c>
      <c r="D115" s="15"/>
      <c r="E115" s="15"/>
      <c r="F115" s="15"/>
      <c r="G115" s="15"/>
      <c r="H115" s="15"/>
      <c r="I115" s="15"/>
      <c r="J115" s="15"/>
    </row>
    <row r="116" spans="2:10" x14ac:dyDescent="0.25">
      <c r="B116" s="22"/>
      <c r="C116" s="21"/>
      <c r="D116" s="15"/>
      <c r="E116" s="15"/>
      <c r="F116" s="15"/>
      <c r="G116" s="15"/>
      <c r="H116" s="15"/>
      <c r="I116" s="15"/>
      <c r="J116" s="15"/>
    </row>
    <row r="117" spans="2:10" x14ac:dyDescent="0.25">
      <c r="B117" s="27" t="s">
        <v>125</v>
      </c>
      <c r="C117" s="13">
        <f>C5+C48+C68+C90+C112</f>
        <v>3960867660</v>
      </c>
      <c r="D117" s="15"/>
      <c r="E117" s="15"/>
      <c r="F117" s="15"/>
      <c r="G117" s="15"/>
      <c r="H117" s="15"/>
      <c r="I117" s="15"/>
      <c r="J117" s="15"/>
    </row>
    <row r="119" spans="2:10" x14ac:dyDescent="0.25">
      <c r="B119" s="11" t="s">
        <v>130</v>
      </c>
      <c r="C119" s="12">
        <f>'Lamp II'!C18</f>
        <v>3960867660</v>
      </c>
    </row>
    <row r="121" spans="2:10" x14ac:dyDescent="0.25">
      <c r="B121" s="11" t="s">
        <v>131</v>
      </c>
      <c r="C121" s="29">
        <f>C119-C117</f>
        <v>0</v>
      </c>
    </row>
    <row r="123" spans="2:10" x14ac:dyDescent="0.25">
      <c r="C123" s="28" t="s">
        <v>141</v>
      </c>
    </row>
    <row r="124" spans="2:10" x14ac:dyDescent="0.25">
      <c r="C124" s="28" t="s">
        <v>142</v>
      </c>
    </row>
    <row r="125" spans="2:10" x14ac:dyDescent="0.25">
      <c r="C125" s="28"/>
    </row>
    <row r="126" spans="2:10" x14ac:dyDescent="0.25">
      <c r="C126" s="28"/>
    </row>
    <row r="127" spans="2:10" x14ac:dyDescent="0.25">
      <c r="C127" s="28"/>
    </row>
    <row r="128" spans="2:10" x14ac:dyDescent="0.25">
      <c r="C128" s="28" t="s">
        <v>143</v>
      </c>
    </row>
  </sheetData>
  <mergeCells count="1">
    <mergeCell ref="D3:I3"/>
  </mergeCells>
  <pageMargins left="0.31496062992125984" right="0" top="0.74803149606299213" bottom="0.74803149606299213" header="0.31496062992125984" footer="0.31496062992125984"/>
  <pageSetup paperSize="9" orientation="portrait" horizontalDpi="120" verticalDpi="7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tabSelected="1" topLeftCell="A28" zoomScale="75" zoomScaleNormal="75" workbookViewId="0">
      <selection activeCell="G77" sqref="G77"/>
    </sheetView>
  </sheetViews>
  <sheetFormatPr defaultColWidth="9.140625" defaultRowHeight="20.100000000000001" customHeight="1" x14ac:dyDescent="0.25"/>
  <cols>
    <col min="1" max="1" width="6.140625" style="190" customWidth="1"/>
    <col min="2" max="2" width="0.140625" style="17" customWidth="1"/>
    <col min="3" max="3" width="16.85546875" style="127" hidden="1" customWidth="1"/>
    <col min="4" max="4" width="68.7109375" style="127" customWidth="1"/>
    <col min="5" max="5" width="15.140625" style="128" customWidth="1"/>
    <col min="6" max="6" width="6.85546875" style="127" customWidth="1"/>
    <col min="7" max="7" width="14.42578125" style="128" customWidth="1"/>
    <col min="8" max="8" width="15.7109375" style="128" customWidth="1"/>
    <col min="9" max="9" width="15.85546875" style="128" customWidth="1"/>
    <col min="10" max="10" width="14" style="128" customWidth="1"/>
    <col min="11" max="11" width="14.5703125" style="128" customWidth="1"/>
    <col min="12" max="12" width="13" style="128" customWidth="1"/>
    <col min="13" max="13" width="14.140625" style="128" customWidth="1"/>
    <col min="14" max="14" width="15.5703125" style="128" customWidth="1"/>
    <col min="15" max="15" width="12.7109375" style="17" bestFit="1" customWidth="1"/>
    <col min="16" max="16" width="11.5703125" style="17" bestFit="1" customWidth="1"/>
    <col min="17" max="16384" width="9.140625" style="17"/>
  </cols>
  <sheetData>
    <row r="1" spans="1:14" ht="20.100000000000001" customHeight="1" x14ac:dyDescent="0.25">
      <c r="A1" s="160"/>
      <c r="B1" s="160"/>
      <c r="C1" s="160"/>
    </row>
    <row r="2" spans="1:14" ht="20.100000000000001" customHeight="1" x14ac:dyDescent="0.25">
      <c r="A2" s="128"/>
      <c r="B2" s="127"/>
      <c r="C2" s="128"/>
      <c r="D2" s="128"/>
      <c r="F2" s="128"/>
      <c r="K2" s="17"/>
      <c r="L2" s="17"/>
      <c r="M2" s="17"/>
      <c r="N2" s="17"/>
    </row>
    <row r="3" spans="1:14" ht="20.100000000000001" customHeight="1" x14ac:dyDescent="0.25">
      <c r="A3" s="128"/>
      <c r="B3" s="127"/>
      <c r="C3" s="128"/>
      <c r="D3" s="128"/>
      <c r="F3" s="128"/>
      <c r="K3" s="17"/>
      <c r="L3" s="17"/>
      <c r="M3" s="17"/>
      <c r="N3" s="17"/>
    </row>
    <row r="4" spans="1:14" ht="20.100000000000001" customHeight="1" x14ac:dyDescent="0.25">
      <c r="A4" s="128"/>
      <c r="B4" s="127"/>
      <c r="C4" s="128"/>
      <c r="D4" s="132" t="s">
        <v>2</v>
      </c>
      <c r="E4" s="193" t="s">
        <v>3</v>
      </c>
      <c r="F4" s="194"/>
      <c r="K4" s="17"/>
      <c r="L4" s="17"/>
      <c r="M4" s="17"/>
      <c r="N4" s="17"/>
    </row>
    <row r="5" spans="1:14" ht="20.100000000000001" customHeight="1" x14ac:dyDescent="0.25">
      <c r="A5" s="128"/>
      <c r="B5" s="127"/>
      <c r="C5" s="128"/>
      <c r="D5" s="133" t="s">
        <v>4</v>
      </c>
      <c r="E5" s="193">
        <v>1124098000</v>
      </c>
      <c r="F5" s="194"/>
      <c r="K5" s="17"/>
      <c r="L5" s="17"/>
      <c r="M5" s="17"/>
      <c r="N5" s="17"/>
    </row>
    <row r="6" spans="1:14" ht="20.100000000000001" customHeight="1" x14ac:dyDescent="0.25">
      <c r="A6" s="128"/>
      <c r="B6" s="127"/>
      <c r="C6" s="128"/>
      <c r="D6" s="133" t="s">
        <v>5</v>
      </c>
      <c r="E6" s="193">
        <v>1533145000</v>
      </c>
      <c r="F6" s="194"/>
      <c r="K6" s="17"/>
      <c r="L6" s="17"/>
      <c r="M6" s="17"/>
      <c r="N6" s="17"/>
    </row>
    <row r="7" spans="1:14" ht="20.100000000000001" customHeight="1" x14ac:dyDescent="0.25">
      <c r="A7" s="128"/>
      <c r="B7" s="127"/>
      <c r="C7" s="128"/>
      <c r="D7" s="133" t="s">
        <v>6</v>
      </c>
      <c r="E7" s="193">
        <v>36367400</v>
      </c>
      <c r="F7" s="194"/>
      <c r="K7" s="17"/>
      <c r="L7" s="17"/>
      <c r="M7" s="17"/>
      <c r="N7" s="17"/>
    </row>
    <row r="8" spans="1:14" ht="20.100000000000001" customHeight="1" x14ac:dyDescent="0.25">
      <c r="A8" s="128"/>
      <c r="B8" s="127"/>
      <c r="C8" s="128"/>
      <c r="D8" s="133" t="s">
        <v>7</v>
      </c>
      <c r="E8" s="193">
        <v>271257260</v>
      </c>
      <c r="F8" s="194"/>
      <c r="K8" s="17"/>
      <c r="L8" s="17"/>
      <c r="M8" s="17"/>
      <c r="N8" s="17"/>
    </row>
    <row r="9" spans="1:14" ht="20.100000000000001" customHeight="1" x14ac:dyDescent="0.25">
      <c r="A9" s="128"/>
      <c r="B9" s="127"/>
      <c r="C9" s="128"/>
      <c r="D9" s="133" t="s">
        <v>8</v>
      </c>
      <c r="E9" s="193">
        <v>400000000</v>
      </c>
      <c r="F9" s="194"/>
      <c r="K9" s="17"/>
      <c r="L9" s="17"/>
      <c r="M9" s="17"/>
      <c r="N9" s="17"/>
    </row>
    <row r="10" spans="1:14" ht="20.100000000000001" customHeight="1" x14ac:dyDescent="0.25">
      <c r="A10" s="128"/>
      <c r="B10" s="127"/>
      <c r="C10" s="128"/>
      <c r="D10" s="133" t="s">
        <v>9</v>
      </c>
      <c r="E10" s="193">
        <v>30000000</v>
      </c>
      <c r="F10" s="194"/>
      <c r="K10" s="17"/>
      <c r="L10" s="17"/>
      <c r="M10" s="17"/>
      <c r="N10" s="17"/>
    </row>
    <row r="11" spans="1:14" ht="20.100000000000001" customHeight="1" x14ac:dyDescent="0.25">
      <c r="A11" s="128"/>
      <c r="B11" s="127"/>
      <c r="C11" s="128"/>
      <c r="D11" s="133" t="s">
        <v>10</v>
      </c>
      <c r="E11" s="193">
        <f>566000000</f>
        <v>566000000</v>
      </c>
      <c r="F11" s="194"/>
      <c r="K11" s="17"/>
      <c r="L11" s="17"/>
      <c r="M11" s="17"/>
      <c r="N11" s="17"/>
    </row>
    <row r="12" spans="1:14" ht="20.100000000000001" customHeight="1" x14ac:dyDescent="0.25">
      <c r="A12" s="128"/>
      <c r="B12" s="127"/>
      <c r="C12" s="128"/>
      <c r="D12" s="153" t="s">
        <v>11</v>
      </c>
      <c r="E12" s="195">
        <f>SUM(E5:E11)</f>
        <v>3960867660</v>
      </c>
      <c r="F12" s="196"/>
      <c r="K12" s="17"/>
      <c r="L12" s="17"/>
      <c r="M12" s="17"/>
      <c r="N12" s="17"/>
    </row>
    <row r="13" spans="1:14" ht="20.100000000000001" customHeight="1" x14ac:dyDescent="0.25">
      <c r="A13" s="128"/>
      <c r="B13" s="127"/>
      <c r="C13" s="128"/>
      <c r="D13" s="128"/>
      <c r="F13" s="128"/>
      <c r="K13" s="17"/>
      <c r="L13" s="17"/>
      <c r="M13" s="17"/>
      <c r="N13" s="17"/>
    </row>
    <row r="15" spans="1:14" ht="20.100000000000001" customHeight="1" x14ac:dyDescent="0.25">
      <c r="B15" s="161" t="s">
        <v>386</v>
      </c>
      <c r="C15" s="162"/>
      <c r="D15" s="163" t="s">
        <v>387</v>
      </c>
      <c r="E15" s="164"/>
      <c r="F15" s="165"/>
    </row>
    <row r="16" spans="1:14" ht="20.100000000000001" customHeight="1" x14ac:dyDescent="0.25">
      <c r="B16" s="159" t="s">
        <v>2</v>
      </c>
      <c r="C16" s="136" t="s">
        <v>3</v>
      </c>
      <c r="D16" s="168" t="s">
        <v>2</v>
      </c>
      <c r="E16" s="166" t="s">
        <v>11</v>
      </c>
      <c r="F16" s="157" t="s">
        <v>319</v>
      </c>
      <c r="G16" s="170" t="s">
        <v>433</v>
      </c>
      <c r="H16" s="170"/>
      <c r="I16" s="170"/>
      <c r="J16" s="170"/>
      <c r="K16" s="170"/>
      <c r="L16" s="170"/>
      <c r="M16" s="170"/>
      <c r="N16" s="166" t="s">
        <v>11</v>
      </c>
    </row>
    <row r="17" spans="2:15" ht="20.100000000000001" customHeight="1" x14ac:dyDescent="0.25">
      <c r="B17" s="159"/>
      <c r="C17" s="136"/>
      <c r="D17" s="169"/>
      <c r="E17" s="167"/>
      <c r="F17" s="158" t="s">
        <v>320</v>
      </c>
      <c r="G17" s="138" t="s">
        <v>18</v>
      </c>
      <c r="H17" s="138" t="s">
        <v>15</v>
      </c>
      <c r="I17" s="138" t="s">
        <v>14</v>
      </c>
      <c r="J17" s="138" t="s">
        <v>17</v>
      </c>
      <c r="K17" s="138" t="s">
        <v>16</v>
      </c>
      <c r="L17" s="138" t="s">
        <v>19</v>
      </c>
      <c r="M17" s="138" t="s">
        <v>20</v>
      </c>
      <c r="N17" s="167"/>
    </row>
    <row r="18" spans="2:15" ht="20.100000000000001" customHeight="1" x14ac:dyDescent="0.25">
      <c r="B18" s="185" t="s">
        <v>37</v>
      </c>
      <c r="C18" s="140">
        <f>SUM(C19:C45)</f>
        <v>1107457560</v>
      </c>
      <c r="D18" s="139" t="s">
        <v>37</v>
      </c>
      <c r="E18" s="144">
        <f>SUM(E19:E45)</f>
        <v>1384927060</v>
      </c>
      <c r="F18" s="48"/>
      <c r="G18" s="77"/>
      <c r="H18" s="77"/>
      <c r="I18" s="77"/>
      <c r="J18" s="77"/>
      <c r="K18" s="77"/>
      <c r="L18" s="77"/>
      <c r="M18" s="77"/>
      <c r="N18" s="73">
        <f>SUM(G18:M18)</f>
        <v>0</v>
      </c>
    </row>
    <row r="19" spans="2:15" ht="20.100000000000001" customHeight="1" x14ac:dyDescent="0.25">
      <c r="B19" s="186" t="s">
        <v>39</v>
      </c>
      <c r="C19" s="24">
        <v>5000000</v>
      </c>
      <c r="D19" s="25" t="s">
        <v>245</v>
      </c>
      <c r="E19" s="73">
        <v>8000000</v>
      </c>
      <c r="F19" s="78" t="s">
        <v>244</v>
      </c>
      <c r="G19" s="73"/>
      <c r="H19" s="73"/>
      <c r="I19" s="73"/>
      <c r="J19" s="73">
        <v>8000000</v>
      </c>
      <c r="K19" s="73"/>
      <c r="L19" s="73"/>
      <c r="M19" s="73"/>
      <c r="N19" s="73">
        <f t="shared" ref="N19:N67" si="0">SUM(G19:M19)</f>
        <v>8000000</v>
      </c>
    </row>
    <row r="20" spans="2:15" ht="20.100000000000001" customHeight="1" x14ac:dyDescent="0.25">
      <c r="B20" s="186" t="s">
        <v>40</v>
      </c>
      <c r="C20" s="24">
        <v>459943500</v>
      </c>
      <c r="D20" s="25" t="s">
        <v>221</v>
      </c>
      <c r="E20" s="73">
        <v>670643500</v>
      </c>
      <c r="F20" s="142" t="s">
        <v>220</v>
      </c>
      <c r="G20" s="73"/>
      <c r="H20" s="73">
        <v>670643500</v>
      </c>
      <c r="I20" s="73"/>
      <c r="J20" s="73"/>
      <c r="K20" s="73"/>
      <c r="L20" s="73"/>
      <c r="M20" s="73"/>
      <c r="N20" s="73">
        <f t="shared" si="0"/>
        <v>670643500</v>
      </c>
    </row>
    <row r="21" spans="2:15" ht="20.100000000000001" customHeight="1" x14ac:dyDescent="0.25">
      <c r="B21" s="187" t="s">
        <v>42</v>
      </c>
      <c r="C21" s="24">
        <v>194926000</v>
      </c>
      <c r="D21" s="25" t="s">
        <v>223</v>
      </c>
      <c r="E21" s="143">
        <v>194926060</v>
      </c>
      <c r="F21" s="24"/>
      <c r="G21" s="73"/>
      <c r="H21" s="73">
        <v>192310200</v>
      </c>
      <c r="I21" s="73"/>
      <c r="J21" s="73"/>
      <c r="K21" s="73">
        <v>2615860</v>
      </c>
      <c r="L21" s="73"/>
      <c r="M21" s="73"/>
      <c r="N21" s="73">
        <f t="shared" si="0"/>
        <v>194926060</v>
      </c>
      <c r="O21" s="128"/>
    </row>
    <row r="22" spans="2:15" ht="20.100000000000001" customHeight="1" x14ac:dyDescent="0.25">
      <c r="B22" s="187" t="s">
        <v>43</v>
      </c>
      <c r="C22" s="24">
        <v>14999000</v>
      </c>
      <c r="D22" s="24" t="s">
        <v>389</v>
      </c>
      <c r="E22" s="73">
        <v>14999000</v>
      </c>
      <c r="F22" s="24"/>
      <c r="G22" s="73"/>
      <c r="H22" s="73"/>
      <c r="I22" s="73"/>
      <c r="J22" s="73">
        <v>14999000</v>
      </c>
      <c r="K22" s="73"/>
      <c r="L22" s="73"/>
      <c r="M22" s="73"/>
      <c r="N22" s="73">
        <f t="shared" si="0"/>
        <v>14999000</v>
      </c>
    </row>
    <row r="23" spans="2:15" ht="20.100000000000001" customHeight="1" x14ac:dyDescent="0.25">
      <c r="B23" s="187" t="s">
        <v>44</v>
      </c>
      <c r="C23" s="24">
        <v>1812000</v>
      </c>
      <c r="D23" s="25" t="s">
        <v>265</v>
      </c>
      <c r="E23" s="73">
        <v>1812000</v>
      </c>
      <c r="F23" s="142" t="s">
        <v>264</v>
      </c>
      <c r="G23" s="73"/>
      <c r="H23" s="73"/>
      <c r="I23" s="73"/>
      <c r="J23" s="73">
        <v>1812000</v>
      </c>
      <c r="K23" s="73"/>
      <c r="L23" s="73"/>
      <c r="M23" s="73"/>
      <c r="N23" s="73">
        <f t="shared" si="0"/>
        <v>1812000</v>
      </c>
    </row>
    <row r="24" spans="2:15" ht="20.100000000000001" customHeight="1" x14ac:dyDescent="0.25">
      <c r="B24" s="187" t="s">
        <v>187</v>
      </c>
      <c r="C24" s="24">
        <v>9053000</v>
      </c>
      <c r="D24" s="24" t="s">
        <v>259</v>
      </c>
      <c r="E24" s="73">
        <v>9053000</v>
      </c>
      <c r="F24" s="142" t="s">
        <v>258</v>
      </c>
      <c r="G24" s="73"/>
      <c r="H24" s="73">
        <v>9053000</v>
      </c>
      <c r="I24" s="73"/>
      <c r="J24" s="73"/>
      <c r="K24" s="73"/>
      <c r="L24" s="73"/>
      <c r="M24" s="73"/>
      <c r="N24" s="73">
        <f t="shared" si="0"/>
        <v>9053000</v>
      </c>
    </row>
    <row r="25" spans="2:15" ht="20.100000000000001" customHeight="1" x14ac:dyDescent="0.25">
      <c r="B25" s="187" t="s">
        <v>47</v>
      </c>
      <c r="C25" s="24">
        <v>22156360</v>
      </c>
      <c r="D25" s="24" t="s">
        <v>390</v>
      </c>
      <c r="E25" s="73">
        <v>23306000</v>
      </c>
      <c r="F25" s="142" t="s">
        <v>256</v>
      </c>
      <c r="G25" s="73"/>
      <c r="H25" s="73">
        <v>23306000</v>
      </c>
      <c r="I25" s="73"/>
      <c r="J25" s="73"/>
      <c r="K25" s="73"/>
      <c r="L25" s="73"/>
      <c r="M25" s="73"/>
      <c r="N25" s="73">
        <f t="shared" si="0"/>
        <v>23306000</v>
      </c>
    </row>
    <row r="26" spans="2:15" ht="20.100000000000001" customHeight="1" x14ac:dyDescent="0.25">
      <c r="B26" s="187" t="s">
        <v>48</v>
      </c>
      <c r="C26" s="24">
        <v>7109500</v>
      </c>
      <c r="D26" s="24" t="s">
        <v>391</v>
      </c>
      <c r="E26" s="73">
        <v>13729000</v>
      </c>
      <c r="F26" s="142" t="s">
        <v>256</v>
      </c>
      <c r="G26" s="73">
        <v>173740</v>
      </c>
      <c r="H26" s="73"/>
      <c r="I26" s="73"/>
      <c r="J26" s="73">
        <v>13555260</v>
      </c>
      <c r="K26" s="73"/>
      <c r="L26" s="73"/>
      <c r="M26" s="73"/>
      <c r="N26" s="73">
        <f t="shared" si="0"/>
        <v>13729000</v>
      </c>
    </row>
    <row r="27" spans="2:15" ht="20.100000000000001" customHeight="1" x14ac:dyDescent="0.25">
      <c r="B27" s="187" t="s">
        <v>144</v>
      </c>
      <c r="C27" s="24">
        <v>90000000</v>
      </c>
      <c r="D27" s="25" t="s">
        <v>233</v>
      </c>
      <c r="E27" s="143">
        <v>75265000</v>
      </c>
      <c r="F27" s="142" t="s">
        <v>232</v>
      </c>
      <c r="G27" s="73">
        <v>75265000</v>
      </c>
      <c r="H27" s="73"/>
      <c r="I27" s="73"/>
      <c r="J27" s="73"/>
      <c r="K27" s="73"/>
      <c r="L27" s="73"/>
      <c r="M27" s="73"/>
      <c r="N27" s="73">
        <f t="shared" si="0"/>
        <v>75265000</v>
      </c>
    </row>
    <row r="28" spans="2:15" ht="20.100000000000001" customHeight="1" x14ac:dyDescent="0.25">
      <c r="B28" s="187"/>
      <c r="C28" s="24"/>
      <c r="D28" s="25" t="s">
        <v>235</v>
      </c>
      <c r="E28" s="73">
        <v>15000000</v>
      </c>
      <c r="F28" s="142" t="s">
        <v>234</v>
      </c>
      <c r="G28" s="73"/>
      <c r="H28" s="73"/>
      <c r="I28" s="73"/>
      <c r="J28" s="73"/>
      <c r="K28" s="73"/>
      <c r="L28" s="73"/>
      <c r="M28" s="73">
        <v>15000000</v>
      </c>
      <c r="N28" s="73">
        <f t="shared" si="0"/>
        <v>15000000</v>
      </c>
    </row>
    <row r="29" spans="2:15" ht="20.100000000000001" customHeight="1" x14ac:dyDescent="0.25">
      <c r="B29" s="187" t="s">
        <v>51</v>
      </c>
      <c r="C29" s="24">
        <v>9397200</v>
      </c>
      <c r="D29" s="24" t="s">
        <v>241</v>
      </c>
      <c r="E29" s="73">
        <v>9064000</v>
      </c>
      <c r="F29" s="142" t="s">
        <v>240</v>
      </c>
      <c r="G29" s="73"/>
      <c r="H29" s="73">
        <v>9064000</v>
      </c>
      <c r="I29" s="73"/>
      <c r="J29" s="73"/>
      <c r="K29" s="73"/>
      <c r="L29" s="73"/>
      <c r="M29" s="73"/>
      <c r="N29" s="73">
        <f t="shared" si="0"/>
        <v>9064000</v>
      </c>
    </row>
    <row r="30" spans="2:15" ht="20.100000000000001" customHeight="1" x14ac:dyDescent="0.25">
      <c r="B30" s="188" t="s">
        <v>53</v>
      </c>
      <c r="C30" s="24">
        <v>20000000</v>
      </c>
      <c r="D30" s="24" t="s">
        <v>237</v>
      </c>
      <c r="E30" s="73">
        <v>20000000</v>
      </c>
      <c r="F30" s="142" t="s">
        <v>236</v>
      </c>
      <c r="G30" s="73"/>
      <c r="H30" s="73">
        <v>20000000</v>
      </c>
      <c r="I30" s="73"/>
      <c r="J30" s="73"/>
      <c r="K30" s="73"/>
      <c r="L30" s="73"/>
      <c r="M30" s="73"/>
      <c r="N30" s="73">
        <f t="shared" si="0"/>
        <v>20000000</v>
      </c>
    </row>
    <row r="31" spans="2:15" ht="20.100000000000001" customHeight="1" x14ac:dyDescent="0.25">
      <c r="B31" s="188" t="s">
        <v>54</v>
      </c>
      <c r="C31" s="24">
        <v>16855000</v>
      </c>
      <c r="D31" s="24" t="s">
        <v>394</v>
      </c>
      <c r="E31" s="73">
        <v>16855000</v>
      </c>
      <c r="F31" s="142" t="s">
        <v>260</v>
      </c>
      <c r="G31" s="73">
        <v>75460</v>
      </c>
      <c r="H31" s="73"/>
      <c r="I31" s="73"/>
      <c r="J31" s="73"/>
      <c r="K31" s="73">
        <v>16779540</v>
      </c>
      <c r="L31" s="73"/>
      <c r="M31" s="73"/>
      <c r="N31" s="73">
        <f t="shared" si="0"/>
        <v>16855000</v>
      </c>
      <c r="O31" s="128"/>
    </row>
    <row r="32" spans="2:15" ht="20.100000000000001" customHeight="1" x14ac:dyDescent="0.25">
      <c r="B32" s="188" t="s">
        <v>170</v>
      </c>
      <c r="C32" s="24">
        <v>32284000</v>
      </c>
      <c r="D32" s="24" t="s">
        <v>395</v>
      </c>
      <c r="E32" s="73">
        <v>32284000</v>
      </c>
      <c r="F32" s="142" t="s">
        <v>248</v>
      </c>
      <c r="G32" s="73">
        <v>32284000</v>
      </c>
      <c r="H32" s="73"/>
      <c r="I32" s="73"/>
      <c r="J32" s="73"/>
      <c r="K32" s="73"/>
      <c r="L32" s="73"/>
      <c r="M32" s="73"/>
      <c r="N32" s="73">
        <f t="shared" si="0"/>
        <v>32284000</v>
      </c>
    </row>
    <row r="33" spans="2:14" ht="20.100000000000001" customHeight="1" x14ac:dyDescent="0.25">
      <c r="B33" s="188" t="s">
        <v>56</v>
      </c>
      <c r="C33" s="24">
        <v>6120000</v>
      </c>
      <c r="D33" s="25" t="s">
        <v>333</v>
      </c>
      <c r="E33" s="73">
        <f>6120000+14400000+13428500+20400000-1050000</f>
        <v>53298500</v>
      </c>
      <c r="F33" s="142" t="s">
        <v>329</v>
      </c>
      <c r="G33" s="73"/>
      <c r="H33" s="73">
        <v>53298500</v>
      </c>
      <c r="I33" s="73"/>
      <c r="J33" s="73"/>
      <c r="K33" s="73"/>
      <c r="L33" s="73"/>
      <c r="M33" s="73"/>
      <c r="N33" s="73">
        <f t="shared" si="0"/>
        <v>53298500</v>
      </c>
    </row>
    <row r="34" spans="2:14" ht="20.100000000000001" customHeight="1" x14ac:dyDescent="0.25">
      <c r="B34" s="188" t="s">
        <v>60</v>
      </c>
      <c r="C34" s="24">
        <v>134548000</v>
      </c>
      <c r="D34" s="24" t="s">
        <v>396</v>
      </c>
      <c r="E34" s="73">
        <f>SUM(C34:C34)</f>
        <v>134548000</v>
      </c>
      <c r="F34" s="142" t="s">
        <v>228</v>
      </c>
      <c r="G34" s="73"/>
      <c r="H34" s="73">
        <v>161058000</v>
      </c>
      <c r="I34" s="73"/>
      <c r="J34" s="73"/>
      <c r="K34" s="73"/>
      <c r="L34" s="73"/>
      <c r="M34" s="73"/>
      <c r="N34" s="73">
        <f t="shared" si="0"/>
        <v>161058000</v>
      </c>
    </row>
    <row r="35" spans="2:14" ht="20.100000000000001" customHeight="1" x14ac:dyDescent="0.25">
      <c r="B35" s="188" t="s">
        <v>64</v>
      </c>
      <c r="C35" s="24">
        <v>8000000</v>
      </c>
      <c r="D35" s="25" t="s">
        <v>251</v>
      </c>
      <c r="E35" s="73">
        <f>8000000+15000000</f>
        <v>23000000</v>
      </c>
      <c r="F35" s="142" t="s">
        <v>250</v>
      </c>
      <c r="G35" s="73"/>
      <c r="H35" s="73"/>
      <c r="I35" s="73"/>
      <c r="J35" s="73">
        <v>23000000</v>
      </c>
      <c r="K35" s="73"/>
      <c r="L35" s="73"/>
      <c r="M35" s="73"/>
      <c r="N35" s="73">
        <f t="shared" si="0"/>
        <v>23000000</v>
      </c>
    </row>
    <row r="36" spans="2:14" ht="20.100000000000001" customHeight="1" x14ac:dyDescent="0.25">
      <c r="B36" s="188" t="s">
        <v>65</v>
      </c>
      <c r="C36" s="24">
        <v>15000000</v>
      </c>
      <c r="D36" s="142" t="s">
        <v>250</v>
      </c>
      <c r="E36" s="73"/>
      <c r="F36" s="24"/>
      <c r="G36" s="73"/>
      <c r="H36" s="73"/>
      <c r="I36" s="73"/>
      <c r="J36" s="73"/>
      <c r="K36" s="73"/>
      <c r="L36" s="73"/>
      <c r="M36" s="73"/>
      <c r="N36" s="73">
        <f t="shared" si="0"/>
        <v>0</v>
      </c>
    </row>
    <row r="37" spans="2:14" ht="20.100000000000001" customHeight="1" x14ac:dyDescent="0.25">
      <c r="B37" s="188" t="s">
        <v>66</v>
      </c>
      <c r="C37" s="24">
        <v>14904000</v>
      </c>
      <c r="D37" s="25" t="s">
        <v>227</v>
      </c>
      <c r="E37" s="73">
        <v>14904000</v>
      </c>
      <c r="F37" s="142" t="s">
        <v>226</v>
      </c>
      <c r="G37" s="73"/>
      <c r="H37" s="73">
        <v>14904000</v>
      </c>
      <c r="I37" s="73"/>
      <c r="J37" s="73"/>
      <c r="K37" s="73"/>
      <c r="L37" s="73"/>
      <c r="M37" s="73"/>
      <c r="N37" s="73">
        <f t="shared" si="0"/>
        <v>14904000</v>
      </c>
    </row>
    <row r="38" spans="2:14" ht="20.100000000000001" customHeight="1" x14ac:dyDescent="0.25">
      <c r="B38" s="188" t="s">
        <v>67</v>
      </c>
      <c r="C38" s="24">
        <v>10000000</v>
      </c>
      <c r="D38" s="24" t="s">
        <v>364</v>
      </c>
      <c r="E38" s="73">
        <v>10000000</v>
      </c>
      <c r="F38" s="24"/>
      <c r="G38" s="73"/>
      <c r="H38" s="73"/>
      <c r="I38" s="73"/>
      <c r="J38" s="73">
        <v>10000000</v>
      </c>
      <c r="K38" s="73"/>
      <c r="L38" s="73"/>
      <c r="M38" s="73"/>
      <c r="N38" s="73">
        <f t="shared" si="0"/>
        <v>10000000</v>
      </c>
    </row>
    <row r="39" spans="2:14" ht="20.100000000000001" customHeight="1" x14ac:dyDescent="0.25">
      <c r="B39" s="188" t="s">
        <v>132</v>
      </c>
      <c r="C39" s="24">
        <v>10000000</v>
      </c>
      <c r="D39" s="24" t="s">
        <v>397</v>
      </c>
      <c r="E39" s="73">
        <v>10000000</v>
      </c>
      <c r="F39" s="142" t="s">
        <v>254</v>
      </c>
      <c r="G39" s="73"/>
      <c r="H39" s="73">
        <v>10000000</v>
      </c>
      <c r="I39" s="73"/>
      <c r="J39" s="73"/>
      <c r="K39" s="73"/>
      <c r="L39" s="73"/>
      <c r="M39" s="73"/>
      <c r="N39" s="73">
        <f t="shared" si="0"/>
        <v>10000000</v>
      </c>
    </row>
    <row r="40" spans="2:14" ht="20.100000000000001" customHeight="1" x14ac:dyDescent="0.25">
      <c r="B40" s="188" t="s">
        <v>188</v>
      </c>
      <c r="C40" s="24">
        <v>16500000</v>
      </c>
      <c r="D40" s="24" t="s">
        <v>247</v>
      </c>
      <c r="E40" s="73">
        <v>16500000</v>
      </c>
      <c r="F40" s="142" t="s">
        <v>246</v>
      </c>
      <c r="G40" s="73"/>
      <c r="H40" s="73"/>
      <c r="I40" s="73"/>
      <c r="J40" s="73">
        <v>16500000</v>
      </c>
      <c r="K40" s="73"/>
      <c r="L40" s="73"/>
      <c r="M40" s="73"/>
      <c r="N40" s="73">
        <f t="shared" si="0"/>
        <v>16500000</v>
      </c>
    </row>
    <row r="41" spans="2:14" ht="20.100000000000001" customHeight="1" x14ac:dyDescent="0.25">
      <c r="B41" s="188" t="s">
        <v>189</v>
      </c>
      <c r="C41" s="24">
        <v>7600000</v>
      </c>
      <c r="D41" s="24" t="s">
        <v>398</v>
      </c>
      <c r="E41" s="73">
        <v>7000000</v>
      </c>
      <c r="F41" s="142" t="s">
        <v>252</v>
      </c>
      <c r="G41" s="73">
        <v>7000000</v>
      </c>
      <c r="H41" s="73"/>
      <c r="I41" s="73"/>
      <c r="J41" s="73"/>
      <c r="K41" s="73"/>
      <c r="L41" s="73"/>
      <c r="M41" s="73"/>
      <c r="N41" s="73">
        <f t="shared" si="0"/>
        <v>7000000</v>
      </c>
    </row>
    <row r="42" spans="2:14" ht="20.100000000000001" customHeight="1" x14ac:dyDescent="0.25">
      <c r="B42" s="188" t="s">
        <v>194</v>
      </c>
      <c r="C42" s="24">
        <v>1250000</v>
      </c>
      <c r="D42" s="24" t="s">
        <v>263</v>
      </c>
      <c r="E42" s="73">
        <v>1250000</v>
      </c>
      <c r="F42" s="142" t="s">
        <v>262</v>
      </c>
      <c r="G42" s="73">
        <v>1250000</v>
      </c>
      <c r="H42" s="73"/>
      <c r="I42" s="73"/>
      <c r="J42" s="73"/>
      <c r="K42" s="73"/>
      <c r="L42" s="73"/>
      <c r="M42" s="73"/>
      <c r="N42" s="73">
        <f t="shared" si="0"/>
        <v>1250000</v>
      </c>
    </row>
    <row r="43" spans="2:14" ht="20.100000000000001" customHeight="1" x14ac:dyDescent="0.25">
      <c r="B43" s="188"/>
      <c r="C43" s="24"/>
      <c r="D43" s="25" t="s">
        <v>231</v>
      </c>
      <c r="E43" s="73">
        <v>5000000</v>
      </c>
      <c r="F43" s="142" t="s">
        <v>230</v>
      </c>
      <c r="G43" s="73">
        <v>5000000</v>
      </c>
      <c r="H43" s="73"/>
      <c r="I43" s="73"/>
      <c r="J43" s="73"/>
      <c r="K43" s="73"/>
      <c r="L43" s="73"/>
      <c r="M43" s="73"/>
      <c r="N43" s="73">
        <f t="shared" si="0"/>
        <v>5000000</v>
      </c>
    </row>
    <row r="44" spans="2:14" ht="20.100000000000001" customHeight="1" x14ac:dyDescent="0.25">
      <c r="B44" s="188"/>
      <c r="C44" s="24"/>
      <c r="D44" s="25" t="s">
        <v>239</v>
      </c>
      <c r="E44" s="73">
        <f>6000000-1510000</f>
        <v>4490000</v>
      </c>
      <c r="F44" s="142" t="s">
        <v>238</v>
      </c>
      <c r="G44" s="73"/>
      <c r="H44" s="73"/>
      <c r="I44" s="73"/>
      <c r="J44" s="73">
        <v>4490000</v>
      </c>
      <c r="K44" s="73"/>
      <c r="L44" s="73"/>
      <c r="M44" s="73"/>
      <c r="N44" s="73">
        <f t="shared" si="0"/>
        <v>4490000</v>
      </c>
    </row>
    <row r="45" spans="2:14" ht="20.100000000000001" customHeight="1" x14ac:dyDescent="0.25">
      <c r="B45" s="188"/>
      <c r="C45" s="24"/>
      <c r="D45" s="24"/>
      <c r="E45" s="73"/>
      <c r="F45" s="24"/>
      <c r="G45" s="73"/>
      <c r="H45" s="73"/>
      <c r="I45" s="73"/>
      <c r="J45" s="73"/>
      <c r="K45" s="73"/>
      <c r="L45" s="73"/>
      <c r="M45" s="73"/>
      <c r="N45" s="73">
        <f t="shared" si="0"/>
        <v>0</v>
      </c>
    </row>
    <row r="46" spans="2:14" ht="20.100000000000001" customHeight="1" x14ac:dyDescent="0.25">
      <c r="B46" s="185" t="s">
        <v>69</v>
      </c>
      <c r="C46" s="140">
        <f>SUM(C47:C61)</f>
        <v>1131339000</v>
      </c>
      <c r="D46" s="139" t="s">
        <v>69</v>
      </c>
      <c r="E46" s="144">
        <f>SUM(E47:E62)</f>
        <v>1561367500</v>
      </c>
      <c r="F46" s="140"/>
      <c r="G46" s="73"/>
      <c r="H46" s="73"/>
      <c r="I46" s="73"/>
      <c r="J46" s="73"/>
      <c r="K46" s="73"/>
      <c r="L46" s="73"/>
      <c r="M46" s="73"/>
      <c r="N46" s="73">
        <f t="shared" si="0"/>
        <v>0</v>
      </c>
    </row>
    <row r="47" spans="2:14" ht="20.100000000000001" customHeight="1" x14ac:dyDescent="0.25">
      <c r="B47" s="188" t="s">
        <v>70</v>
      </c>
      <c r="C47" s="24">
        <v>56072000</v>
      </c>
      <c r="D47" s="25" t="s">
        <v>288</v>
      </c>
      <c r="E47" s="73">
        <v>133267500</v>
      </c>
      <c r="F47" s="142" t="s">
        <v>287</v>
      </c>
      <c r="G47" s="73"/>
      <c r="H47" s="73"/>
      <c r="I47" s="73">
        <v>133267500</v>
      </c>
      <c r="J47" s="73"/>
      <c r="K47" s="73"/>
      <c r="L47" s="73"/>
      <c r="M47" s="73"/>
      <c r="N47" s="73">
        <f t="shared" si="0"/>
        <v>133267500</v>
      </c>
    </row>
    <row r="48" spans="2:14" ht="20.100000000000001" customHeight="1" x14ac:dyDescent="0.25">
      <c r="B48" s="188" t="s">
        <v>72</v>
      </c>
      <c r="C48" s="24">
        <v>150000000</v>
      </c>
      <c r="D48" s="25" t="s">
        <v>280</v>
      </c>
      <c r="E48" s="73">
        <v>150000000</v>
      </c>
      <c r="F48" s="142" t="s">
        <v>279</v>
      </c>
      <c r="G48" s="73"/>
      <c r="H48" s="73"/>
      <c r="I48" s="73">
        <v>150000000</v>
      </c>
      <c r="J48" s="73"/>
      <c r="K48" s="73"/>
      <c r="L48" s="73"/>
      <c r="M48" s="73"/>
      <c r="N48" s="73">
        <f t="shared" si="0"/>
        <v>150000000</v>
      </c>
    </row>
    <row r="49" spans="2:16" ht="20.100000000000001" customHeight="1" x14ac:dyDescent="0.25">
      <c r="B49" s="188" t="s">
        <v>166</v>
      </c>
      <c r="C49" s="24">
        <v>85000000</v>
      </c>
      <c r="D49" s="25" t="s">
        <v>282</v>
      </c>
      <c r="E49" s="73">
        <v>85000000</v>
      </c>
      <c r="F49" s="142" t="s">
        <v>281</v>
      </c>
      <c r="G49" s="73"/>
      <c r="H49" s="73"/>
      <c r="I49" s="73">
        <v>85000000</v>
      </c>
      <c r="J49" s="73"/>
      <c r="K49" s="73"/>
      <c r="L49" s="73"/>
      <c r="M49" s="73"/>
      <c r="N49" s="73">
        <f t="shared" si="0"/>
        <v>85000000</v>
      </c>
    </row>
    <row r="50" spans="2:16" ht="20.100000000000001" customHeight="1" x14ac:dyDescent="0.25">
      <c r="B50" s="187" t="s">
        <v>74</v>
      </c>
      <c r="C50" s="24">
        <v>7000000</v>
      </c>
      <c r="D50" s="25" t="s">
        <v>284</v>
      </c>
      <c r="E50" s="73">
        <v>7000000</v>
      </c>
      <c r="F50" s="142" t="s">
        <v>283</v>
      </c>
      <c r="G50" s="73"/>
      <c r="H50" s="73"/>
      <c r="I50" s="73"/>
      <c r="J50" s="73">
        <v>7000000</v>
      </c>
      <c r="K50" s="73"/>
      <c r="L50" s="73"/>
      <c r="M50" s="73"/>
      <c r="N50" s="73">
        <f t="shared" si="0"/>
        <v>7000000</v>
      </c>
    </row>
    <row r="51" spans="2:16" ht="20.100000000000001" customHeight="1" x14ac:dyDescent="0.25">
      <c r="B51" s="187" t="s">
        <v>110</v>
      </c>
      <c r="C51" s="24">
        <v>65000000</v>
      </c>
      <c r="D51" s="25" t="s">
        <v>278</v>
      </c>
      <c r="E51" s="73">
        <f>65000000+5000000</f>
        <v>70000000</v>
      </c>
      <c r="F51" s="142" t="s">
        <v>277</v>
      </c>
      <c r="G51" s="73"/>
      <c r="H51" s="73"/>
      <c r="I51" s="73">
        <v>70000000</v>
      </c>
      <c r="J51" s="73"/>
      <c r="K51" s="73"/>
      <c r="L51" s="73"/>
      <c r="M51" s="73"/>
      <c r="N51" s="73">
        <f t="shared" si="0"/>
        <v>70000000</v>
      </c>
    </row>
    <row r="52" spans="2:16" ht="20.100000000000001" customHeight="1" x14ac:dyDescent="0.25">
      <c r="B52" s="187" t="s">
        <v>150</v>
      </c>
      <c r="C52" s="24">
        <v>60000000</v>
      </c>
      <c r="D52" s="25" t="s">
        <v>268</v>
      </c>
      <c r="E52" s="73">
        <v>60000000</v>
      </c>
      <c r="F52" s="142" t="s">
        <v>267</v>
      </c>
      <c r="G52" s="73"/>
      <c r="H52" s="73"/>
      <c r="I52" s="73">
        <v>60000000</v>
      </c>
      <c r="J52" s="73"/>
      <c r="K52" s="73"/>
      <c r="L52" s="73"/>
      <c r="M52" s="73"/>
      <c r="N52" s="73">
        <f t="shared" si="0"/>
        <v>60000000</v>
      </c>
    </row>
    <row r="53" spans="2:16" ht="20.100000000000001" customHeight="1" x14ac:dyDescent="0.25">
      <c r="B53" s="187" t="s">
        <v>77</v>
      </c>
      <c r="C53" s="24">
        <v>60000000</v>
      </c>
      <c r="D53" s="25" t="s">
        <v>274</v>
      </c>
      <c r="E53" s="73">
        <v>60000000</v>
      </c>
      <c r="F53" s="142" t="s">
        <v>273</v>
      </c>
      <c r="G53" s="73"/>
      <c r="H53" s="73"/>
      <c r="I53" s="73">
        <v>60000000</v>
      </c>
      <c r="J53" s="73"/>
      <c r="K53" s="73"/>
      <c r="L53" s="73"/>
      <c r="M53" s="73"/>
      <c r="N53" s="73">
        <f t="shared" si="0"/>
        <v>60000000</v>
      </c>
    </row>
    <row r="54" spans="2:16" ht="20.100000000000001" customHeight="1" x14ac:dyDescent="0.25">
      <c r="B54" s="187" t="s">
        <v>78</v>
      </c>
      <c r="C54" s="24">
        <v>275000000</v>
      </c>
      <c r="D54" s="25" t="s">
        <v>270</v>
      </c>
      <c r="E54" s="73">
        <v>475000000</v>
      </c>
      <c r="F54" s="142" t="s">
        <v>269</v>
      </c>
      <c r="G54" s="73"/>
      <c r="H54" s="73"/>
      <c r="I54" s="73">
        <v>275000000</v>
      </c>
      <c r="J54" s="73"/>
      <c r="K54" s="73"/>
      <c r="L54" s="73"/>
      <c r="M54" s="73">
        <v>200000000</v>
      </c>
      <c r="N54" s="73">
        <f t="shared" si="0"/>
        <v>475000000</v>
      </c>
    </row>
    <row r="55" spans="2:16" ht="20.100000000000001" customHeight="1" x14ac:dyDescent="0.25">
      <c r="B55" s="187" t="s">
        <v>79</v>
      </c>
      <c r="C55" s="24">
        <f>15000000+50000000</f>
        <v>65000000</v>
      </c>
      <c r="D55" s="25" t="s">
        <v>272</v>
      </c>
      <c r="E55" s="73">
        <v>65000000</v>
      </c>
      <c r="F55" s="142" t="s">
        <v>271</v>
      </c>
      <c r="G55" s="73"/>
      <c r="H55" s="73"/>
      <c r="I55" s="73"/>
      <c r="J55" s="73"/>
      <c r="K55" s="73"/>
      <c r="L55" s="73"/>
      <c r="M55" s="73">
        <v>65000000</v>
      </c>
      <c r="N55" s="73">
        <f t="shared" si="0"/>
        <v>65000000</v>
      </c>
    </row>
    <row r="56" spans="2:16" ht="20.100000000000001" customHeight="1" x14ac:dyDescent="0.25">
      <c r="B56" s="187" t="s">
        <v>165</v>
      </c>
      <c r="C56" s="24">
        <v>54267000</v>
      </c>
      <c r="D56" s="25" t="s">
        <v>399</v>
      </c>
      <c r="E56" s="73">
        <f>60000000+142000000</f>
        <v>202000000</v>
      </c>
      <c r="F56" s="142" t="s">
        <v>285</v>
      </c>
      <c r="G56" s="73">
        <v>60000000</v>
      </c>
      <c r="H56" s="73"/>
      <c r="I56" s="73"/>
      <c r="J56" s="73"/>
      <c r="K56" s="73"/>
      <c r="L56" s="73"/>
      <c r="M56" s="73">
        <v>142000000</v>
      </c>
      <c r="N56" s="73">
        <f t="shared" si="0"/>
        <v>202000000</v>
      </c>
      <c r="P56" s="128"/>
    </row>
    <row r="57" spans="2:16" ht="20.100000000000001" customHeight="1" x14ac:dyDescent="0.25">
      <c r="B57" s="187" t="s">
        <v>138</v>
      </c>
      <c r="C57" s="24">
        <v>80000000</v>
      </c>
      <c r="D57" s="25" t="s">
        <v>292</v>
      </c>
      <c r="E57" s="73">
        <v>80000000</v>
      </c>
      <c r="F57" s="142" t="s">
        <v>291</v>
      </c>
      <c r="G57" s="73">
        <v>80000000</v>
      </c>
      <c r="H57" s="73"/>
      <c r="I57" s="73"/>
      <c r="J57" s="73"/>
      <c r="K57" s="73"/>
      <c r="L57" s="73"/>
      <c r="M57" s="73"/>
      <c r="N57" s="73">
        <f t="shared" si="0"/>
        <v>80000000</v>
      </c>
    </row>
    <row r="58" spans="2:16" ht="20.100000000000001" customHeight="1" x14ac:dyDescent="0.25">
      <c r="B58" s="187" t="s">
        <v>80</v>
      </c>
      <c r="C58" s="24">
        <v>1500000</v>
      </c>
      <c r="D58" s="25" t="s">
        <v>295</v>
      </c>
      <c r="E58" s="73">
        <v>1500000</v>
      </c>
      <c r="F58" s="142"/>
      <c r="G58" s="73"/>
      <c r="H58" s="73"/>
      <c r="I58" s="73"/>
      <c r="J58" s="73"/>
      <c r="K58" s="73">
        <v>1500000</v>
      </c>
      <c r="L58" s="73"/>
      <c r="M58" s="73"/>
      <c r="N58" s="73">
        <f t="shared" si="0"/>
        <v>1500000</v>
      </c>
    </row>
    <row r="59" spans="2:16" ht="20.100000000000001" customHeight="1" x14ac:dyDescent="0.25">
      <c r="B59" s="187" t="s">
        <v>90</v>
      </c>
      <c r="C59" s="24">
        <v>6000000</v>
      </c>
      <c r="D59" s="25" t="s">
        <v>290</v>
      </c>
      <c r="E59" s="73">
        <v>6000000</v>
      </c>
      <c r="F59" s="142" t="s">
        <v>289</v>
      </c>
      <c r="G59" s="73"/>
      <c r="H59" s="73"/>
      <c r="I59" s="73">
        <v>6000000</v>
      </c>
      <c r="J59" s="73"/>
      <c r="K59" s="73"/>
      <c r="L59" s="73"/>
      <c r="M59" s="73"/>
      <c r="N59" s="73">
        <f t="shared" si="0"/>
        <v>6000000</v>
      </c>
    </row>
    <row r="60" spans="2:16" ht="20.100000000000001" customHeight="1" x14ac:dyDescent="0.25">
      <c r="B60" s="187" t="s">
        <v>167</v>
      </c>
      <c r="C60" s="24">
        <v>16500000</v>
      </c>
      <c r="D60" s="25" t="s">
        <v>294</v>
      </c>
      <c r="E60" s="73">
        <v>16500000</v>
      </c>
      <c r="F60" s="142" t="s">
        <v>293</v>
      </c>
      <c r="G60" s="73"/>
      <c r="H60" s="73"/>
      <c r="I60" s="73"/>
      <c r="J60" s="73">
        <v>16500000</v>
      </c>
      <c r="K60" s="73"/>
      <c r="L60" s="73"/>
      <c r="M60" s="73"/>
      <c r="N60" s="73">
        <f t="shared" si="0"/>
        <v>16500000</v>
      </c>
    </row>
    <row r="61" spans="2:16" ht="20.100000000000001" customHeight="1" x14ac:dyDescent="0.25">
      <c r="B61" s="187" t="s">
        <v>126</v>
      </c>
      <c r="C61" s="24">
        <v>150000000</v>
      </c>
      <c r="D61" s="25" t="s">
        <v>276</v>
      </c>
      <c r="E61" s="73">
        <v>150100000</v>
      </c>
      <c r="F61" s="142" t="s">
        <v>275</v>
      </c>
      <c r="G61" s="73"/>
      <c r="H61" s="73"/>
      <c r="I61" s="73">
        <v>150100000</v>
      </c>
      <c r="J61" s="73"/>
      <c r="K61" s="73"/>
      <c r="L61" s="73"/>
      <c r="M61" s="73"/>
      <c r="N61" s="73">
        <f t="shared" si="0"/>
        <v>150100000</v>
      </c>
    </row>
    <row r="62" spans="2:16" ht="20.100000000000001" customHeight="1" x14ac:dyDescent="0.25">
      <c r="B62" s="187"/>
      <c r="C62" s="24"/>
      <c r="D62" s="24"/>
      <c r="E62" s="73"/>
      <c r="F62" s="24"/>
      <c r="G62" s="73"/>
      <c r="H62" s="73"/>
      <c r="I62" s="73"/>
      <c r="J62" s="73"/>
      <c r="K62" s="73"/>
      <c r="L62" s="73"/>
      <c r="M62" s="73"/>
      <c r="N62" s="73">
        <f t="shared" si="0"/>
        <v>0</v>
      </c>
    </row>
    <row r="63" spans="2:16" ht="20.100000000000001" customHeight="1" x14ac:dyDescent="0.25">
      <c r="B63" s="185" t="s">
        <v>91</v>
      </c>
      <c r="C63" s="140">
        <f>SUM(C64:C88)</f>
        <v>451477300</v>
      </c>
      <c r="D63" s="139" t="s">
        <v>91</v>
      </c>
      <c r="E63" s="144">
        <f>SUM(E64:E88)</f>
        <v>491541300</v>
      </c>
      <c r="F63" s="140"/>
      <c r="G63" s="73"/>
      <c r="H63" s="73"/>
      <c r="I63" s="73"/>
      <c r="J63" s="73"/>
      <c r="K63" s="73"/>
      <c r="L63" s="73"/>
      <c r="M63" s="73"/>
      <c r="N63" s="73">
        <f t="shared" si="0"/>
        <v>0</v>
      </c>
    </row>
    <row r="64" spans="2:16" ht="20.100000000000001" customHeight="1" x14ac:dyDescent="0.25">
      <c r="B64" s="187" t="s">
        <v>92</v>
      </c>
      <c r="C64" s="24">
        <f>7116000+19200000</f>
        <v>26316000</v>
      </c>
      <c r="D64" s="25" t="s">
        <v>300</v>
      </c>
      <c r="E64" s="73">
        <f>7116000+26316000</f>
        <v>33432000</v>
      </c>
      <c r="F64" s="142" t="s">
        <v>299</v>
      </c>
      <c r="G64" s="73"/>
      <c r="H64" s="73"/>
      <c r="I64" s="73"/>
      <c r="J64" s="73">
        <v>33432000</v>
      </c>
      <c r="K64" s="73"/>
      <c r="L64" s="73"/>
      <c r="M64" s="73"/>
      <c r="N64" s="73">
        <f t="shared" si="0"/>
        <v>33432000</v>
      </c>
    </row>
    <row r="65" spans="2:14" ht="20.100000000000001" customHeight="1" x14ac:dyDescent="0.25">
      <c r="B65" s="187" t="s">
        <v>174</v>
      </c>
      <c r="C65" s="24">
        <v>8748000</v>
      </c>
      <c r="D65" s="25" t="s">
        <v>302</v>
      </c>
      <c r="E65" s="73">
        <v>8748000</v>
      </c>
      <c r="F65" s="142" t="s">
        <v>301</v>
      </c>
      <c r="G65" s="73"/>
      <c r="H65" s="73">
        <v>8748000</v>
      </c>
      <c r="I65" s="73"/>
      <c r="J65" s="73"/>
      <c r="K65" s="73"/>
      <c r="L65" s="73"/>
      <c r="M65" s="73"/>
      <c r="N65" s="73">
        <f t="shared" si="0"/>
        <v>8748000</v>
      </c>
    </row>
    <row r="66" spans="2:14" ht="20.100000000000001" customHeight="1" x14ac:dyDescent="0.25">
      <c r="B66" s="187" t="s">
        <v>182</v>
      </c>
      <c r="C66" s="24">
        <v>5466000</v>
      </c>
      <c r="D66" s="25" t="s">
        <v>366</v>
      </c>
      <c r="E66" s="73">
        <v>5466000</v>
      </c>
      <c r="F66" s="142" t="s">
        <v>365</v>
      </c>
      <c r="G66" s="73"/>
      <c r="H66" s="73"/>
      <c r="I66" s="73"/>
      <c r="J66" s="73"/>
      <c r="K66" s="73">
        <v>5466000</v>
      </c>
      <c r="L66" s="73"/>
      <c r="M66" s="73"/>
      <c r="N66" s="73">
        <f t="shared" si="0"/>
        <v>5466000</v>
      </c>
    </row>
    <row r="67" spans="2:14" ht="20.100000000000001" customHeight="1" x14ac:dyDescent="0.25">
      <c r="B67" s="187" t="s">
        <v>118</v>
      </c>
      <c r="C67" s="24">
        <v>29684000</v>
      </c>
      <c r="D67" s="25" t="s">
        <v>298</v>
      </c>
      <c r="E67" s="73">
        <v>29684000</v>
      </c>
      <c r="F67" s="142" t="s">
        <v>297</v>
      </c>
      <c r="G67" s="73"/>
      <c r="H67" s="73"/>
      <c r="I67" s="73"/>
      <c r="J67" s="73"/>
      <c r="K67" s="73"/>
      <c r="L67" s="73"/>
      <c r="M67" s="73">
        <v>29684000</v>
      </c>
      <c r="N67" s="73">
        <f t="shared" si="0"/>
        <v>29684000</v>
      </c>
    </row>
    <row r="68" spans="2:14" ht="20.100000000000001" customHeight="1" x14ac:dyDescent="0.25">
      <c r="B68" s="187" t="s">
        <v>119</v>
      </c>
      <c r="C68" s="24">
        <v>30324000</v>
      </c>
      <c r="D68" s="24" t="s">
        <v>401</v>
      </c>
      <c r="E68" s="73">
        <v>30324000</v>
      </c>
      <c r="F68" s="142" t="s">
        <v>403</v>
      </c>
      <c r="G68" s="73"/>
      <c r="H68" s="73"/>
      <c r="I68" s="73"/>
      <c r="J68" s="73">
        <v>30324000</v>
      </c>
      <c r="K68" s="73"/>
      <c r="L68" s="73"/>
      <c r="M68" s="73"/>
      <c r="N68" s="73">
        <f t="shared" ref="N68:N118" si="1">SUM(G68:M68)</f>
        <v>30324000</v>
      </c>
    </row>
    <row r="69" spans="2:14" ht="20.100000000000001" customHeight="1" x14ac:dyDescent="0.25">
      <c r="B69" s="187" t="s">
        <v>95</v>
      </c>
      <c r="C69" s="24">
        <v>18006000</v>
      </c>
      <c r="D69" s="25" t="s">
        <v>308</v>
      </c>
      <c r="E69" s="73">
        <v>18006000</v>
      </c>
      <c r="F69" s="142" t="s">
        <v>404</v>
      </c>
      <c r="G69" s="73">
        <v>18006000</v>
      </c>
      <c r="H69" s="73"/>
      <c r="I69" s="73"/>
      <c r="J69" s="73"/>
      <c r="K69" s="73"/>
      <c r="L69" s="73"/>
      <c r="M69" s="73"/>
      <c r="N69" s="73">
        <f t="shared" si="1"/>
        <v>18006000</v>
      </c>
    </row>
    <row r="70" spans="2:14" ht="20.100000000000001" customHeight="1" x14ac:dyDescent="0.25">
      <c r="B70" s="187" t="s">
        <v>96</v>
      </c>
      <c r="C70" s="24">
        <v>20142000</v>
      </c>
      <c r="D70" s="25" t="s">
        <v>335</v>
      </c>
      <c r="E70" s="73">
        <v>20142000</v>
      </c>
      <c r="F70" s="142" t="s">
        <v>334</v>
      </c>
      <c r="G70" s="73"/>
      <c r="H70" s="73">
        <v>20142000</v>
      </c>
      <c r="I70" s="73"/>
      <c r="J70" s="73"/>
      <c r="K70" s="73"/>
      <c r="L70" s="73"/>
      <c r="M70" s="73"/>
      <c r="N70" s="73">
        <f t="shared" si="1"/>
        <v>20142000</v>
      </c>
    </row>
    <row r="71" spans="2:14" ht="20.100000000000001" customHeight="1" x14ac:dyDescent="0.25">
      <c r="B71" s="187" t="s">
        <v>97</v>
      </c>
      <c r="C71" s="24">
        <v>18006000</v>
      </c>
      <c r="D71" s="25" t="s">
        <v>310</v>
      </c>
      <c r="E71" s="73">
        <v>18006000</v>
      </c>
      <c r="F71" s="24"/>
      <c r="G71" s="73"/>
      <c r="H71" s="73">
        <v>18006000</v>
      </c>
      <c r="I71" s="73"/>
      <c r="J71" s="73"/>
      <c r="K71" s="73"/>
      <c r="L71" s="73"/>
      <c r="M71" s="73"/>
      <c r="N71" s="73">
        <f t="shared" si="1"/>
        <v>18006000</v>
      </c>
    </row>
    <row r="72" spans="2:14" ht="20.100000000000001" customHeight="1" x14ac:dyDescent="0.25">
      <c r="B72" s="187" t="s">
        <v>120</v>
      </c>
      <c r="C72" s="24">
        <v>14506000</v>
      </c>
      <c r="D72" s="78" t="s">
        <v>345</v>
      </c>
      <c r="E72" s="24">
        <v>14506000</v>
      </c>
      <c r="F72" s="24"/>
      <c r="G72" s="73"/>
      <c r="H72" s="73">
        <v>14506000</v>
      </c>
      <c r="I72" s="73"/>
      <c r="J72" s="73"/>
      <c r="K72" s="73"/>
      <c r="L72" s="73"/>
      <c r="M72" s="73"/>
      <c r="N72" s="73">
        <f t="shared" si="1"/>
        <v>14506000</v>
      </c>
    </row>
    <row r="73" spans="2:14" ht="20.100000000000001" customHeight="1" x14ac:dyDescent="0.25">
      <c r="B73" s="187" t="s">
        <v>98</v>
      </c>
      <c r="C73" s="24">
        <v>6682000</v>
      </c>
      <c r="D73" s="145" t="s">
        <v>314</v>
      </c>
      <c r="E73" s="73">
        <f>6682000+11000000</f>
        <v>17682000</v>
      </c>
      <c r="F73" s="142" t="s">
        <v>313</v>
      </c>
      <c r="G73" s="73"/>
      <c r="H73" s="73"/>
      <c r="I73" s="73"/>
      <c r="J73" s="73">
        <v>17682000</v>
      </c>
      <c r="K73" s="73"/>
      <c r="L73" s="73"/>
      <c r="M73" s="73"/>
      <c r="N73" s="73">
        <f t="shared" si="1"/>
        <v>17682000</v>
      </c>
    </row>
    <row r="74" spans="2:14" ht="20.100000000000001" customHeight="1" x14ac:dyDescent="0.25">
      <c r="B74" s="187" t="s">
        <v>175</v>
      </c>
      <c r="C74" s="24">
        <v>4426000</v>
      </c>
      <c r="D74" s="78" t="s">
        <v>347</v>
      </c>
      <c r="E74" s="24">
        <f>4426000</f>
        <v>4426000</v>
      </c>
      <c r="F74" s="142" t="s">
        <v>346</v>
      </c>
      <c r="G74" s="73"/>
      <c r="H74" s="73"/>
      <c r="I74" s="73"/>
      <c r="J74" s="73">
        <v>4426000</v>
      </c>
      <c r="K74" s="73"/>
      <c r="L74" s="73"/>
      <c r="M74" s="73"/>
      <c r="N74" s="73">
        <f t="shared" si="1"/>
        <v>4426000</v>
      </c>
    </row>
    <row r="75" spans="2:14" ht="20.100000000000001" customHeight="1" x14ac:dyDescent="0.25">
      <c r="B75" s="187" t="s">
        <v>103</v>
      </c>
      <c r="C75" s="24">
        <v>4967000</v>
      </c>
      <c r="D75" s="78" t="s">
        <v>349</v>
      </c>
      <c r="E75" s="24">
        <v>4967000</v>
      </c>
      <c r="F75" s="142" t="s">
        <v>348</v>
      </c>
      <c r="G75" s="73"/>
      <c r="H75" s="73"/>
      <c r="I75" s="73"/>
      <c r="J75" s="73">
        <v>4967000</v>
      </c>
      <c r="K75" s="73"/>
      <c r="L75" s="73"/>
      <c r="M75" s="73"/>
      <c r="N75" s="73">
        <f t="shared" si="1"/>
        <v>4967000</v>
      </c>
    </row>
    <row r="76" spans="2:14" ht="20.100000000000001" customHeight="1" x14ac:dyDescent="0.25">
      <c r="B76" s="187" t="s">
        <v>121</v>
      </c>
      <c r="C76" s="24">
        <v>22170000</v>
      </c>
      <c r="D76" s="78" t="s">
        <v>351</v>
      </c>
      <c r="E76" s="24">
        <v>22170000</v>
      </c>
      <c r="F76" s="142" t="s">
        <v>350</v>
      </c>
      <c r="G76" s="73"/>
      <c r="H76" s="73"/>
      <c r="I76" s="73"/>
      <c r="J76" s="73">
        <v>22170000</v>
      </c>
      <c r="K76" s="73"/>
      <c r="L76" s="73"/>
      <c r="M76" s="73"/>
      <c r="N76" s="73">
        <f t="shared" si="1"/>
        <v>22170000</v>
      </c>
    </row>
    <row r="77" spans="2:14" ht="20.100000000000001" customHeight="1" x14ac:dyDescent="0.25">
      <c r="B77" s="187" t="s">
        <v>177</v>
      </c>
      <c r="C77" s="24">
        <f>57600000+54000000+1800000</f>
        <v>113400000</v>
      </c>
      <c r="D77" s="24" t="s">
        <v>388</v>
      </c>
      <c r="E77" s="73">
        <v>133482000</v>
      </c>
      <c r="F77" s="142" t="s">
        <v>352</v>
      </c>
      <c r="G77" s="73"/>
      <c r="H77" s="73">
        <v>133482000</v>
      </c>
      <c r="I77" s="73"/>
      <c r="J77" s="73"/>
      <c r="K77" s="73"/>
      <c r="L77" s="73"/>
      <c r="M77" s="73"/>
      <c r="N77" s="73">
        <f t="shared" si="1"/>
        <v>133482000</v>
      </c>
    </row>
    <row r="78" spans="2:14" ht="20.100000000000001" customHeight="1" x14ac:dyDescent="0.25">
      <c r="B78" s="187" t="s">
        <v>168</v>
      </c>
      <c r="C78" s="24">
        <v>7200000</v>
      </c>
      <c r="D78" s="25" t="s">
        <v>306</v>
      </c>
      <c r="E78" s="73">
        <v>7200000</v>
      </c>
      <c r="F78" s="142" t="s">
        <v>305</v>
      </c>
      <c r="G78" s="73">
        <v>7200000</v>
      </c>
      <c r="H78" s="73"/>
      <c r="I78" s="73"/>
      <c r="J78" s="73"/>
      <c r="K78" s="73"/>
      <c r="L78" s="73"/>
      <c r="M78" s="73"/>
      <c r="N78" s="73">
        <f t="shared" si="1"/>
        <v>7200000</v>
      </c>
    </row>
    <row r="79" spans="2:14" ht="20.100000000000001" customHeight="1" x14ac:dyDescent="0.25">
      <c r="B79" s="187" t="s">
        <v>420</v>
      </c>
      <c r="C79" s="24">
        <v>6150000</v>
      </c>
      <c r="D79" s="78" t="s">
        <v>419</v>
      </c>
      <c r="E79" s="24">
        <v>6150000</v>
      </c>
      <c r="F79" s="142" t="s">
        <v>354</v>
      </c>
      <c r="G79" s="73"/>
      <c r="H79" s="73"/>
      <c r="I79" s="73">
        <v>6150000</v>
      </c>
      <c r="J79" s="73"/>
      <c r="K79" s="73"/>
      <c r="L79" s="73"/>
      <c r="M79" s="73"/>
      <c r="N79" s="73">
        <f t="shared" si="1"/>
        <v>6150000</v>
      </c>
    </row>
    <row r="80" spans="2:14" ht="20.100000000000001" customHeight="1" x14ac:dyDescent="0.25">
      <c r="B80" s="187" t="s">
        <v>172</v>
      </c>
      <c r="C80" s="24">
        <v>23771000</v>
      </c>
      <c r="D80" s="25" t="s">
        <v>312</v>
      </c>
      <c r="E80" s="73">
        <v>23771000</v>
      </c>
      <c r="F80" s="142" t="s">
        <v>311</v>
      </c>
      <c r="G80" s="73"/>
      <c r="H80" s="73"/>
      <c r="I80" s="73"/>
      <c r="J80" s="73"/>
      <c r="K80" s="73"/>
      <c r="L80" s="73"/>
      <c r="M80" s="73">
        <v>23771000</v>
      </c>
      <c r="N80" s="73">
        <f t="shared" si="1"/>
        <v>23771000</v>
      </c>
    </row>
    <row r="81" spans="2:14" ht="20.100000000000001" customHeight="1" x14ac:dyDescent="0.25">
      <c r="B81" s="187" t="s">
        <v>178</v>
      </c>
      <c r="C81" s="24">
        <v>5400000</v>
      </c>
      <c r="D81" s="25" t="s">
        <v>304</v>
      </c>
      <c r="E81" s="73">
        <v>5400000</v>
      </c>
      <c r="F81" s="142" t="s">
        <v>303</v>
      </c>
      <c r="G81" s="73"/>
      <c r="H81" s="73"/>
      <c r="I81" s="73"/>
      <c r="J81" s="73"/>
      <c r="K81" s="73">
        <v>5400000</v>
      </c>
      <c r="L81" s="73"/>
      <c r="M81" s="73"/>
      <c r="N81" s="73">
        <f t="shared" si="1"/>
        <v>5400000</v>
      </c>
    </row>
    <row r="82" spans="2:14" ht="20.100000000000001" customHeight="1" x14ac:dyDescent="0.25">
      <c r="B82" s="187" t="s">
        <v>179</v>
      </c>
      <c r="C82" s="24">
        <f>67870000-14000000</f>
        <v>53870000</v>
      </c>
      <c r="D82" s="25" t="s">
        <v>316</v>
      </c>
      <c r="E82" s="73">
        <f>67870000-174000-16000000-13450000</f>
        <v>38246000</v>
      </c>
      <c r="F82" s="142" t="s">
        <v>405</v>
      </c>
      <c r="G82" s="73">
        <v>111000</v>
      </c>
      <c r="H82" s="73"/>
      <c r="I82" s="73"/>
      <c r="J82" s="73"/>
      <c r="K82" s="73"/>
      <c r="L82" s="73"/>
      <c r="M82" s="73">
        <v>38135000</v>
      </c>
      <c r="N82" s="73">
        <f t="shared" si="1"/>
        <v>38246000</v>
      </c>
    </row>
    <row r="83" spans="2:14" ht="20.100000000000001" customHeight="1" x14ac:dyDescent="0.25">
      <c r="B83" s="187" t="s">
        <v>180</v>
      </c>
      <c r="C83" s="24">
        <v>14156000</v>
      </c>
      <c r="D83" s="25" t="s">
        <v>318</v>
      </c>
      <c r="E83" s="73">
        <f>14156000-250000</f>
        <v>13906000</v>
      </c>
      <c r="F83" s="142" t="s">
        <v>317</v>
      </c>
      <c r="G83" s="73"/>
      <c r="H83" s="73">
        <v>13906000</v>
      </c>
      <c r="I83" s="73"/>
      <c r="J83" s="73"/>
      <c r="K83" s="73"/>
      <c r="L83" s="73"/>
      <c r="M83" s="73"/>
      <c r="N83" s="73">
        <f t="shared" si="1"/>
        <v>13906000</v>
      </c>
    </row>
    <row r="84" spans="2:14" ht="20.100000000000001" customHeight="1" x14ac:dyDescent="0.25">
      <c r="B84" s="187" t="s">
        <v>122</v>
      </c>
      <c r="C84" s="24">
        <v>2586000</v>
      </c>
      <c r="D84" s="78" t="s">
        <v>418</v>
      </c>
      <c r="E84" s="24">
        <v>2586000</v>
      </c>
      <c r="F84" s="142" t="s">
        <v>356</v>
      </c>
      <c r="G84" s="73"/>
      <c r="H84" s="73"/>
      <c r="I84" s="73">
        <v>2586000</v>
      </c>
      <c r="J84" s="73"/>
      <c r="K84" s="73"/>
      <c r="L84" s="73"/>
      <c r="M84" s="73"/>
      <c r="N84" s="73">
        <f t="shared" si="1"/>
        <v>2586000</v>
      </c>
    </row>
    <row r="85" spans="2:14" ht="20.100000000000001" customHeight="1" x14ac:dyDescent="0.25">
      <c r="B85" s="187" t="s">
        <v>193</v>
      </c>
      <c r="C85" s="24">
        <v>6340000</v>
      </c>
      <c r="D85" s="25" t="s">
        <v>375</v>
      </c>
      <c r="E85" s="73">
        <f>6340000+4290000</f>
        <v>10630000</v>
      </c>
      <c r="F85" s="142" t="s">
        <v>358</v>
      </c>
      <c r="G85" s="73"/>
      <c r="H85" s="73"/>
      <c r="I85" s="73">
        <v>10630000</v>
      </c>
      <c r="J85" s="73"/>
      <c r="K85" s="73"/>
      <c r="L85" s="73"/>
      <c r="M85" s="73"/>
      <c r="N85" s="73">
        <f t="shared" si="1"/>
        <v>10630000</v>
      </c>
    </row>
    <row r="86" spans="2:14" ht="20.100000000000001" customHeight="1" x14ac:dyDescent="0.25">
      <c r="B86" s="187" t="s">
        <v>192</v>
      </c>
      <c r="C86" s="24">
        <v>9161300</v>
      </c>
      <c r="D86" s="25" t="s">
        <v>370</v>
      </c>
      <c r="E86" s="73">
        <v>9161300</v>
      </c>
      <c r="F86" s="142" t="s">
        <v>359</v>
      </c>
      <c r="G86" s="73">
        <v>300</v>
      </c>
      <c r="H86" s="73">
        <v>9161000</v>
      </c>
      <c r="I86" s="73"/>
      <c r="J86" s="73"/>
      <c r="K86" s="73"/>
      <c r="L86" s="73"/>
      <c r="M86" s="73"/>
      <c r="N86" s="73">
        <f t="shared" si="1"/>
        <v>9161300</v>
      </c>
    </row>
    <row r="87" spans="2:14" ht="20.100000000000001" customHeight="1" x14ac:dyDescent="0.25">
      <c r="B87" s="187"/>
      <c r="C87" s="24"/>
      <c r="D87" s="22" t="s">
        <v>373</v>
      </c>
      <c r="E87" s="21">
        <v>13450000</v>
      </c>
      <c r="F87" s="142" t="s">
        <v>432</v>
      </c>
      <c r="G87" s="73">
        <v>13450000</v>
      </c>
      <c r="H87" s="73"/>
      <c r="I87" s="73"/>
      <c r="J87" s="73"/>
      <c r="K87" s="73"/>
      <c r="L87" s="73"/>
      <c r="M87" s="73"/>
      <c r="N87" s="73">
        <f t="shared" si="1"/>
        <v>13450000</v>
      </c>
    </row>
    <row r="88" spans="2:14" ht="20.100000000000001" customHeight="1" x14ac:dyDescent="0.25">
      <c r="B88" s="187"/>
      <c r="C88" s="24"/>
      <c r="D88" s="24"/>
      <c r="E88" s="73"/>
      <c r="F88" s="24"/>
      <c r="G88" s="73"/>
      <c r="H88" s="73"/>
      <c r="I88" s="73"/>
      <c r="J88" s="73"/>
      <c r="K88" s="73"/>
      <c r="L88" s="73"/>
      <c r="M88" s="73"/>
      <c r="N88" s="73">
        <f t="shared" si="1"/>
        <v>0</v>
      </c>
    </row>
    <row r="89" spans="2:14" ht="20.100000000000001" customHeight="1" x14ac:dyDescent="0.25">
      <c r="B89" s="185" t="s">
        <v>104</v>
      </c>
      <c r="C89" s="140">
        <f>SUM(C90:C114)</f>
        <v>461160300</v>
      </c>
      <c r="D89" s="139" t="s">
        <v>104</v>
      </c>
      <c r="E89" s="144">
        <f>SUM(E90:E113)</f>
        <v>466521800</v>
      </c>
      <c r="F89" s="140"/>
      <c r="G89" s="73"/>
      <c r="H89" s="73"/>
      <c r="I89" s="73"/>
      <c r="J89" s="73"/>
      <c r="K89" s="73"/>
      <c r="L89" s="73"/>
      <c r="M89" s="73"/>
      <c r="N89" s="73">
        <f t="shared" si="1"/>
        <v>0</v>
      </c>
    </row>
    <row r="90" spans="2:14" ht="20.100000000000001" customHeight="1" x14ac:dyDescent="0.25">
      <c r="B90" s="187" t="s">
        <v>147</v>
      </c>
      <c r="C90" s="24">
        <v>50733000</v>
      </c>
      <c r="D90" s="24" t="s">
        <v>324</v>
      </c>
      <c r="E90" s="143">
        <v>93725000</v>
      </c>
      <c r="F90" s="142" t="s">
        <v>323</v>
      </c>
      <c r="G90" s="73">
        <v>93725000</v>
      </c>
      <c r="H90" s="73"/>
      <c r="I90" s="73"/>
      <c r="J90" s="73"/>
      <c r="K90" s="73"/>
      <c r="L90" s="73"/>
      <c r="M90" s="73"/>
      <c r="N90" s="73">
        <f t="shared" si="1"/>
        <v>93725000</v>
      </c>
    </row>
    <row r="91" spans="2:14" ht="20.100000000000001" customHeight="1" x14ac:dyDescent="0.25">
      <c r="B91" s="188" t="s">
        <v>173</v>
      </c>
      <c r="C91" s="24">
        <f>31050000+162000000-4050000+187300</f>
        <v>189187300</v>
      </c>
      <c r="D91" s="24" t="s">
        <v>326</v>
      </c>
      <c r="E91" s="73">
        <f>159621800-6000000-2065000</f>
        <v>151556800</v>
      </c>
      <c r="F91" s="24"/>
      <c r="G91" s="73"/>
      <c r="H91" s="73">
        <v>151556800</v>
      </c>
      <c r="I91" s="73"/>
      <c r="J91" s="73"/>
      <c r="K91" s="73"/>
      <c r="L91" s="73"/>
      <c r="M91" s="73"/>
      <c r="N91" s="73">
        <f t="shared" si="1"/>
        <v>151556800</v>
      </c>
    </row>
    <row r="92" spans="2:14" ht="20.100000000000001" customHeight="1" x14ac:dyDescent="0.25">
      <c r="B92" s="187" t="s">
        <v>105</v>
      </c>
      <c r="C92" s="24">
        <v>2606000</v>
      </c>
      <c r="D92" s="24" t="s">
        <v>327</v>
      </c>
      <c r="E92" s="143">
        <v>2606000</v>
      </c>
      <c r="F92" s="142" t="s">
        <v>331</v>
      </c>
      <c r="G92" s="73"/>
      <c r="H92" s="73"/>
      <c r="I92" s="73"/>
      <c r="J92" s="73"/>
      <c r="K92" s="73">
        <v>2606000</v>
      </c>
      <c r="L92" s="73"/>
      <c r="M92" s="73"/>
      <c r="N92" s="73">
        <f t="shared" si="1"/>
        <v>2606000</v>
      </c>
    </row>
    <row r="93" spans="2:14" ht="20.100000000000001" customHeight="1" x14ac:dyDescent="0.25">
      <c r="B93" s="187" t="s">
        <v>409</v>
      </c>
      <c r="C93" s="24">
        <v>10800000</v>
      </c>
      <c r="D93" s="24" t="s">
        <v>434</v>
      </c>
      <c r="E93" s="73"/>
      <c r="F93" s="24"/>
      <c r="G93" s="73"/>
      <c r="H93" s="73"/>
      <c r="I93" s="73"/>
      <c r="J93" s="73"/>
      <c r="K93" s="73"/>
      <c r="L93" s="73"/>
      <c r="M93" s="73"/>
      <c r="N93" s="73">
        <f t="shared" si="1"/>
        <v>0</v>
      </c>
    </row>
    <row r="94" spans="2:14" ht="20.100000000000001" customHeight="1" x14ac:dyDescent="0.25">
      <c r="B94" s="187" t="s">
        <v>415</v>
      </c>
      <c r="C94" s="24"/>
      <c r="D94" s="24" t="s">
        <v>421</v>
      </c>
      <c r="E94" s="73">
        <v>1200000</v>
      </c>
      <c r="F94" s="142" t="s">
        <v>344</v>
      </c>
      <c r="G94" s="73"/>
      <c r="H94" s="73"/>
      <c r="I94" s="73">
        <v>1200000</v>
      </c>
      <c r="J94" s="73"/>
      <c r="K94" s="73"/>
      <c r="L94" s="73"/>
      <c r="M94" s="73"/>
      <c r="N94" s="73">
        <f t="shared" si="1"/>
        <v>1200000</v>
      </c>
    </row>
    <row r="95" spans="2:14" ht="20.100000000000001" customHeight="1" x14ac:dyDescent="0.25">
      <c r="B95" s="187" t="s">
        <v>416</v>
      </c>
      <c r="C95" s="24"/>
      <c r="D95" s="24" t="s">
        <v>428</v>
      </c>
      <c r="E95" s="73">
        <v>9600000</v>
      </c>
      <c r="F95" s="142" t="s">
        <v>427</v>
      </c>
      <c r="G95" s="73"/>
      <c r="H95" s="73"/>
      <c r="I95" s="73">
        <v>9600000</v>
      </c>
      <c r="J95" s="73"/>
      <c r="K95" s="73"/>
      <c r="L95" s="73"/>
      <c r="M95" s="73"/>
      <c r="N95" s="73">
        <f t="shared" si="1"/>
        <v>9600000</v>
      </c>
    </row>
    <row r="96" spans="2:14" ht="20.100000000000001" customHeight="1" x14ac:dyDescent="0.25">
      <c r="B96" s="187"/>
      <c r="C96" s="24"/>
      <c r="D96" s="24"/>
      <c r="E96" s="73"/>
      <c r="F96" s="24"/>
      <c r="G96" s="73"/>
      <c r="H96" s="73"/>
      <c r="I96" s="73"/>
      <c r="J96" s="73"/>
      <c r="K96" s="73"/>
      <c r="L96" s="73"/>
      <c r="M96" s="73"/>
      <c r="N96" s="73">
        <f t="shared" si="1"/>
        <v>0</v>
      </c>
    </row>
    <row r="97" spans="2:15" ht="20.100000000000001" customHeight="1" x14ac:dyDescent="0.25">
      <c r="B97" s="187" t="s">
        <v>407</v>
      </c>
      <c r="C97" s="24">
        <v>6024000</v>
      </c>
      <c r="D97" s="24" t="s">
        <v>435</v>
      </c>
      <c r="E97" s="73">
        <v>6024000</v>
      </c>
      <c r="F97" s="142" t="s">
        <v>436</v>
      </c>
      <c r="G97" s="73">
        <v>6024000</v>
      </c>
      <c r="H97" s="73"/>
      <c r="I97" s="73"/>
      <c r="J97" s="73"/>
      <c r="K97" s="73"/>
      <c r="L97" s="73"/>
      <c r="M97" s="73"/>
      <c r="N97" s="73">
        <f t="shared" si="1"/>
        <v>6024000</v>
      </c>
    </row>
    <row r="98" spans="2:15" ht="20.100000000000001" customHeight="1" x14ac:dyDescent="0.25">
      <c r="B98" s="187" t="s">
        <v>408</v>
      </c>
      <c r="C98" s="24">
        <v>8844000</v>
      </c>
      <c r="D98" s="24" t="s">
        <v>423</v>
      </c>
      <c r="E98" s="73">
        <v>8844000</v>
      </c>
      <c r="F98" s="142" t="s">
        <v>422</v>
      </c>
      <c r="G98" s="73"/>
      <c r="H98" s="73"/>
      <c r="I98" s="73"/>
      <c r="J98" s="73">
        <v>8844000</v>
      </c>
      <c r="K98" s="73"/>
      <c r="L98" s="73"/>
      <c r="M98" s="73"/>
      <c r="N98" s="73">
        <f t="shared" si="1"/>
        <v>8844000</v>
      </c>
    </row>
    <row r="99" spans="2:15" ht="20.100000000000001" customHeight="1" x14ac:dyDescent="0.25">
      <c r="B99" s="187" t="s">
        <v>413</v>
      </c>
      <c r="C99" s="24"/>
      <c r="D99" s="24"/>
      <c r="E99" s="73"/>
      <c r="F99" s="142"/>
      <c r="G99" s="73"/>
      <c r="H99" s="73"/>
      <c r="I99" s="73"/>
      <c r="J99" s="73"/>
      <c r="K99" s="73"/>
      <c r="L99" s="73"/>
      <c r="M99" s="73"/>
      <c r="N99" s="73">
        <f t="shared" si="1"/>
        <v>0</v>
      </c>
    </row>
    <row r="100" spans="2:15" ht="20.100000000000001" customHeight="1" x14ac:dyDescent="0.25">
      <c r="B100" s="187" t="s">
        <v>414</v>
      </c>
      <c r="C100" s="24"/>
      <c r="D100" s="24"/>
      <c r="E100" s="73"/>
      <c r="F100" s="24" t="s">
        <v>417</v>
      </c>
      <c r="G100" s="73"/>
      <c r="H100" s="73"/>
      <c r="I100" s="73"/>
      <c r="J100" s="73"/>
      <c r="K100" s="73"/>
      <c r="L100" s="73"/>
      <c r="M100" s="73"/>
      <c r="N100" s="73">
        <f t="shared" si="1"/>
        <v>0</v>
      </c>
    </row>
    <row r="101" spans="2:15" ht="20.100000000000001" customHeight="1" x14ac:dyDescent="0.25">
      <c r="B101" s="187" t="s">
        <v>128</v>
      </c>
      <c r="C101" s="24">
        <v>6930000</v>
      </c>
      <c r="D101" s="24" t="s">
        <v>437</v>
      </c>
      <c r="E101" s="73">
        <v>6930000</v>
      </c>
      <c r="F101" s="24"/>
      <c r="G101" s="73"/>
      <c r="H101" s="73"/>
      <c r="I101" s="73"/>
      <c r="J101" s="73"/>
      <c r="K101" s="73"/>
      <c r="L101" s="73"/>
      <c r="M101" s="73">
        <v>6930000</v>
      </c>
      <c r="N101" s="73">
        <f t="shared" si="1"/>
        <v>6930000</v>
      </c>
    </row>
    <row r="102" spans="2:15" ht="20.100000000000001" customHeight="1" x14ac:dyDescent="0.25">
      <c r="B102" s="187" t="s">
        <v>129</v>
      </c>
      <c r="C102" s="24">
        <v>47480000</v>
      </c>
      <c r="D102" s="24" t="s">
        <v>425</v>
      </c>
      <c r="E102" s="73">
        <v>47480000</v>
      </c>
      <c r="F102" s="142" t="s">
        <v>424</v>
      </c>
      <c r="G102" s="73"/>
      <c r="H102" s="73"/>
      <c r="I102" s="73"/>
      <c r="J102" s="73"/>
      <c r="K102" s="73">
        <v>2000000</v>
      </c>
      <c r="L102" s="73"/>
      <c r="M102" s="73">
        <v>45480000</v>
      </c>
      <c r="N102" s="73">
        <f t="shared" si="1"/>
        <v>47480000</v>
      </c>
    </row>
    <row r="103" spans="2:15" ht="20.100000000000001" customHeight="1" x14ac:dyDescent="0.25">
      <c r="B103" s="187" t="s">
        <v>112</v>
      </c>
      <c r="C103" s="24">
        <v>14000000</v>
      </c>
      <c r="D103" s="24" t="s">
        <v>426</v>
      </c>
      <c r="E103" s="73">
        <v>14000000</v>
      </c>
      <c r="F103" s="142" t="s">
        <v>367</v>
      </c>
      <c r="G103" s="73"/>
      <c r="H103" s="73"/>
      <c r="I103" s="73"/>
      <c r="J103" s="73">
        <v>14000000</v>
      </c>
      <c r="K103" s="73"/>
      <c r="L103" s="73"/>
      <c r="M103" s="73"/>
      <c r="N103" s="73">
        <f t="shared" si="1"/>
        <v>14000000</v>
      </c>
    </row>
    <row r="104" spans="2:15" ht="20.100000000000001" customHeight="1" x14ac:dyDescent="0.25">
      <c r="B104" s="187" t="s">
        <v>81</v>
      </c>
      <c r="C104" s="24">
        <v>4950000</v>
      </c>
      <c r="D104" s="78" t="s">
        <v>371</v>
      </c>
      <c r="E104" s="24">
        <f>17500000+17500000+25000000+4950000</f>
        <v>64950000</v>
      </c>
      <c r="F104" s="142" t="s">
        <v>368</v>
      </c>
      <c r="G104" s="73">
        <v>435500</v>
      </c>
      <c r="H104" s="73"/>
      <c r="I104" s="73">
        <v>64514500</v>
      </c>
      <c r="J104" s="73"/>
      <c r="K104" s="73"/>
      <c r="L104" s="73"/>
      <c r="M104" s="73"/>
      <c r="N104" s="73">
        <f t="shared" si="1"/>
        <v>64950000</v>
      </c>
      <c r="O104" s="128"/>
    </row>
    <row r="105" spans="2:15" ht="20.100000000000001" customHeight="1" x14ac:dyDescent="0.25">
      <c r="B105" s="187" t="s">
        <v>86</v>
      </c>
      <c r="C105" s="24">
        <v>17500000</v>
      </c>
      <c r="D105" s="142" t="s">
        <v>368</v>
      </c>
      <c r="E105" s="73"/>
      <c r="F105" s="24"/>
      <c r="G105" s="73"/>
      <c r="H105" s="73"/>
      <c r="I105" s="73"/>
      <c r="J105" s="73"/>
      <c r="K105" s="73"/>
      <c r="L105" s="73"/>
      <c r="M105" s="73"/>
      <c r="N105" s="73">
        <f t="shared" si="1"/>
        <v>0</v>
      </c>
    </row>
    <row r="106" spans="2:15" ht="20.100000000000001" customHeight="1" x14ac:dyDescent="0.25">
      <c r="B106" s="187" t="s">
        <v>87</v>
      </c>
      <c r="C106" s="24">
        <v>17500000</v>
      </c>
      <c r="D106" s="142" t="s">
        <v>368</v>
      </c>
      <c r="E106" s="73"/>
      <c r="F106" s="24"/>
      <c r="G106" s="73"/>
      <c r="H106" s="73"/>
      <c r="I106" s="73"/>
      <c r="J106" s="73"/>
      <c r="K106" s="73"/>
      <c r="L106" s="73"/>
      <c r="M106" s="73"/>
      <c r="N106" s="73">
        <f t="shared" si="1"/>
        <v>0</v>
      </c>
    </row>
    <row r="107" spans="2:15" ht="20.100000000000001" customHeight="1" x14ac:dyDescent="0.25">
      <c r="B107" s="187" t="s">
        <v>88</v>
      </c>
      <c r="C107" s="24">
        <v>25000000</v>
      </c>
      <c r="D107" s="142" t="s">
        <v>368</v>
      </c>
      <c r="E107" s="73"/>
      <c r="F107" s="24"/>
      <c r="G107" s="73"/>
      <c r="H107" s="73"/>
      <c r="I107" s="73"/>
      <c r="J107" s="73"/>
      <c r="K107" s="73"/>
      <c r="L107" s="73"/>
      <c r="M107" s="73"/>
      <c r="N107" s="73">
        <f t="shared" si="1"/>
        <v>0</v>
      </c>
    </row>
    <row r="108" spans="2:15" ht="20.100000000000001" customHeight="1" x14ac:dyDescent="0.25">
      <c r="B108" s="187" t="s">
        <v>176</v>
      </c>
      <c r="C108" s="24">
        <v>8556000</v>
      </c>
      <c r="D108" s="78" t="s">
        <v>176</v>
      </c>
      <c r="E108" s="24">
        <v>8556000</v>
      </c>
      <c r="F108" s="142" t="s">
        <v>341</v>
      </c>
      <c r="G108" s="73"/>
      <c r="H108" s="73"/>
      <c r="I108" s="73"/>
      <c r="J108" s="73">
        <v>8556000</v>
      </c>
      <c r="K108" s="73"/>
      <c r="L108" s="73"/>
      <c r="M108" s="73"/>
      <c r="N108" s="73">
        <f t="shared" si="1"/>
        <v>8556000</v>
      </c>
    </row>
    <row r="109" spans="2:15" ht="20.100000000000001" customHeight="1" x14ac:dyDescent="0.25">
      <c r="B109" s="187" t="s">
        <v>183</v>
      </c>
      <c r="C109" s="24">
        <v>4500000</v>
      </c>
      <c r="D109" s="78" t="s">
        <v>338</v>
      </c>
      <c r="E109" s="24">
        <v>4500000</v>
      </c>
      <c r="F109" s="142" t="s">
        <v>337</v>
      </c>
      <c r="G109" s="73"/>
      <c r="H109" s="73" t="s">
        <v>34</v>
      </c>
      <c r="I109" s="73">
        <v>4500000</v>
      </c>
      <c r="J109" s="73"/>
      <c r="K109" s="73"/>
      <c r="L109" s="73"/>
      <c r="M109" s="73"/>
      <c r="N109" s="73">
        <f t="shared" si="1"/>
        <v>4500000</v>
      </c>
    </row>
    <row r="110" spans="2:15" ht="20.100000000000001" customHeight="1" x14ac:dyDescent="0.25">
      <c r="B110" s="187" t="s">
        <v>184</v>
      </c>
      <c r="C110" s="24">
        <f>43000000-25000000</f>
        <v>18000000</v>
      </c>
      <c r="D110" s="78" t="s">
        <v>340</v>
      </c>
      <c r="E110" s="24">
        <v>18000000</v>
      </c>
      <c r="F110" s="142" t="s">
        <v>339</v>
      </c>
      <c r="G110" s="73"/>
      <c r="H110" s="73"/>
      <c r="I110" s="73">
        <v>18000000</v>
      </c>
      <c r="J110" s="73"/>
      <c r="K110" s="73"/>
      <c r="L110" s="73"/>
      <c r="M110" s="73"/>
      <c r="N110" s="73">
        <f t="shared" si="1"/>
        <v>18000000</v>
      </c>
    </row>
    <row r="111" spans="2:15" ht="20.100000000000001" customHeight="1" x14ac:dyDescent="0.25">
      <c r="B111" s="187" t="s">
        <v>185</v>
      </c>
      <c r="C111" s="24">
        <v>11000000</v>
      </c>
      <c r="D111" s="78" t="s">
        <v>369</v>
      </c>
      <c r="E111" s="24">
        <v>11000000</v>
      </c>
      <c r="F111" s="142" t="s">
        <v>342</v>
      </c>
      <c r="G111" s="73"/>
      <c r="H111" s="73"/>
      <c r="I111" s="73"/>
      <c r="J111" s="73">
        <v>11000000</v>
      </c>
      <c r="K111" s="73"/>
      <c r="L111" s="73"/>
      <c r="M111" s="73"/>
      <c r="N111" s="73">
        <f t="shared" si="1"/>
        <v>11000000</v>
      </c>
    </row>
    <row r="112" spans="2:15" ht="20.100000000000001" customHeight="1" x14ac:dyDescent="0.25">
      <c r="B112" s="187" t="s">
        <v>186</v>
      </c>
      <c r="C112" s="24">
        <v>17550000</v>
      </c>
      <c r="D112" s="78" t="s">
        <v>186</v>
      </c>
      <c r="E112" s="24">
        <v>17550000</v>
      </c>
      <c r="F112" s="142" t="s">
        <v>343</v>
      </c>
      <c r="G112" s="73"/>
      <c r="H112" s="73"/>
      <c r="I112" s="73">
        <v>17550000</v>
      </c>
      <c r="J112" s="73"/>
      <c r="K112" s="73"/>
      <c r="L112" s="73"/>
      <c r="M112" s="73"/>
      <c r="N112" s="73">
        <f t="shared" si="1"/>
        <v>17550000</v>
      </c>
    </row>
    <row r="113" spans="2:14" ht="20.100000000000001" customHeight="1" x14ac:dyDescent="0.25">
      <c r="B113" s="187"/>
      <c r="C113" s="24"/>
      <c r="D113" s="24"/>
      <c r="E113" s="73"/>
      <c r="F113" s="24"/>
      <c r="G113" s="73"/>
      <c r="H113" s="73"/>
      <c r="I113" s="73"/>
      <c r="J113" s="73"/>
      <c r="K113" s="73"/>
      <c r="L113" s="73"/>
      <c r="M113" s="73"/>
      <c r="N113" s="73">
        <f t="shared" si="1"/>
        <v>0</v>
      </c>
    </row>
    <row r="114" spans="2:14" ht="20.100000000000001" customHeight="1" x14ac:dyDescent="0.25">
      <c r="B114" s="187"/>
      <c r="C114" s="24"/>
      <c r="D114" s="24"/>
      <c r="E114" s="73"/>
      <c r="F114" s="24"/>
      <c r="G114" s="73"/>
      <c r="H114" s="73"/>
      <c r="I114" s="73"/>
      <c r="J114" s="73"/>
      <c r="K114" s="73"/>
      <c r="L114" s="73"/>
      <c r="M114" s="73"/>
      <c r="N114" s="73">
        <f t="shared" si="1"/>
        <v>0</v>
      </c>
    </row>
    <row r="115" spans="2:14" ht="20.100000000000001" customHeight="1" x14ac:dyDescent="0.25">
      <c r="B115" s="185" t="s">
        <v>109</v>
      </c>
      <c r="C115" s="140">
        <f>SUM(C116:C118)</f>
        <v>30000000</v>
      </c>
      <c r="D115" s="139" t="s">
        <v>109</v>
      </c>
      <c r="E115" s="144">
        <f>E116+E117+E118</f>
        <v>30000000</v>
      </c>
      <c r="F115" s="140"/>
      <c r="G115" s="73"/>
      <c r="H115" s="73"/>
      <c r="I115" s="73"/>
      <c r="J115" s="73"/>
      <c r="K115" s="73"/>
      <c r="L115" s="73"/>
      <c r="M115" s="73"/>
      <c r="N115" s="73">
        <f t="shared" si="1"/>
        <v>0</v>
      </c>
    </row>
    <row r="116" spans="2:14" ht="20.100000000000001" customHeight="1" x14ac:dyDescent="0.25">
      <c r="B116" s="187" t="s">
        <v>115</v>
      </c>
      <c r="C116" s="24">
        <v>10000000</v>
      </c>
      <c r="D116" s="78" t="s">
        <v>115</v>
      </c>
      <c r="E116" s="24">
        <v>15000000</v>
      </c>
      <c r="F116" s="24"/>
      <c r="G116" s="73"/>
      <c r="H116" s="73"/>
      <c r="I116" s="73"/>
      <c r="J116" s="73"/>
      <c r="K116" s="73"/>
      <c r="L116" s="73">
        <v>15000000</v>
      </c>
      <c r="M116" s="73"/>
      <c r="N116" s="73">
        <f t="shared" si="1"/>
        <v>15000000</v>
      </c>
    </row>
    <row r="117" spans="2:14" ht="20.100000000000001" customHeight="1" x14ac:dyDescent="0.25">
      <c r="B117" s="187" t="s">
        <v>438</v>
      </c>
      <c r="C117" s="24">
        <v>10000000</v>
      </c>
      <c r="D117" s="78"/>
      <c r="E117" s="24"/>
      <c r="F117" s="24"/>
      <c r="G117" s="73"/>
      <c r="H117" s="73"/>
      <c r="I117" s="73"/>
      <c r="J117" s="73"/>
      <c r="K117" s="73"/>
      <c r="L117" s="73"/>
      <c r="M117" s="73"/>
      <c r="N117" s="73">
        <f t="shared" si="1"/>
        <v>0</v>
      </c>
    </row>
    <row r="118" spans="2:14" ht="20.100000000000001" customHeight="1" x14ac:dyDescent="0.25">
      <c r="B118" s="187" t="s">
        <v>117</v>
      </c>
      <c r="C118" s="24">
        <v>10000000</v>
      </c>
      <c r="D118" s="78" t="s">
        <v>117</v>
      </c>
      <c r="E118" s="24">
        <v>15000000</v>
      </c>
      <c r="F118" s="24"/>
      <c r="G118" s="73"/>
      <c r="H118" s="73"/>
      <c r="I118" s="73"/>
      <c r="J118" s="73"/>
      <c r="K118" s="73"/>
      <c r="L118" s="73">
        <v>15000000</v>
      </c>
      <c r="M118" s="73"/>
      <c r="N118" s="73">
        <f t="shared" si="1"/>
        <v>15000000</v>
      </c>
    </row>
    <row r="119" spans="2:14" ht="20.100000000000001" customHeight="1" x14ac:dyDescent="0.25">
      <c r="B119" s="187"/>
      <c r="C119" s="24"/>
      <c r="D119" s="24"/>
      <c r="E119" s="73"/>
      <c r="F119" s="24"/>
      <c r="G119" s="73"/>
      <c r="H119" s="73"/>
      <c r="I119" s="73"/>
      <c r="J119" s="73"/>
      <c r="K119" s="73"/>
      <c r="L119" s="73"/>
      <c r="M119" s="73"/>
      <c r="N119" s="73"/>
    </row>
    <row r="120" spans="2:14" ht="20.100000000000001" customHeight="1" x14ac:dyDescent="0.25">
      <c r="B120" s="189" t="s">
        <v>125</v>
      </c>
      <c r="C120" s="140">
        <f>C18+C46+C63+C89+C115</f>
        <v>3181434160</v>
      </c>
      <c r="D120" s="140" t="s">
        <v>125</v>
      </c>
      <c r="E120" s="144">
        <f>E18+E46+E63+E89+E115</f>
        <v>3934357660</v>
      </c>
      <c r="F120" s="140"/>
      <c r="G120" s="140">
        <f t="shared" ref="G120:N120" si="2">SUM(G18:G118)</f>
        <v>400000000</v>
      </c>
      <c r="H120" s="140">
        <f t="shared" si="2"/>
        <v>1533145000</v>
      </c>
      <c r="I120" s="140">
        <f t="shared" si="2"/>
        <v>1124098000</v>
      </c>
      <c r="J120" s="140">
        <f t="shared" si="2"/>
        <v>271257260</v>
      </c>
      <c r="K120" s="140">
        <f t="shared" si="2"/>
        <v>36367400</v>
      </c>
      <c r="L120" s="140">
        <f t="shared" si="2"/>
        <v>30000000</v>
      </c>
      <c r="M120" s="140">
        <f t="shared" si="2"/>
        <v>566000000</v>
      </c>
      <c r="N120" s="140">
        <f t="shared" si="2"/>
        <v>3960867660</v>
      </c>
    </row>
    <row r="121" spans="2:14" ht="20.100000000000001" customHeight="1" x14ac:dyDescent="0.25">
      <c r="L121" s="17"/>
      <c r="M121" s="17"/>
      <c r="N121" s="17"/>
    </row>
    <row r="123" spans="2:14" ht="20.100000000000001" customHeight="1" x14ac:dyDescent="0.25">
      <c r="L123" s="17"/>
      <c r="M123" s="17"/>
      <c r="N123" s="17"/>
    </row>
    <row r="124" spans="2:14" ht="20.100000000000001" customHeight="1" x14ac:dyDescent="0.25">
      <c r="C124" s="147"/>
      <c r="D124" s="147"/>
      <c r="E124" s="148"/>
      <c r="F124" s="147"/>
      <c r="K124" s="149" t="s">
        <v>439</v>
      </c>
    </row>
    <row r="125" spans="2:14" ht="20.100000000000001" customHeight="1" x14ac:dyDescent="0.25">
      <c r="K125" s="149" t="s">
        <v>142</v>
      </c>
      <c r="L125" s="17"/>
      <c r="M125" s="17"/>
      <c r="N125" s="17"/>
    </row>
    <row r="126" spans="2:14" ht="20.100000000000001" customHeight="1" x14ac:dyDescent="0.25">
      <c r="C126" s="17"/>
      <c r="D126" s="17"/>
      <c r="F126" s="149"/>
      <c r="K126" s="149"/>
      <c r="L126" s="17"/>
      <c r="M126" s="17"/>
      <c r="N126" s="17"/>
    </row>
    <row r="127" spans="2:14" ht="20.100000000000001" customHeight="1" x14ac:dyDescent="0.25">
      <c r="C127" s="17"/>
      <c r="D127" s="17"/>
      <c r="F127" s="149"/>
      <c r="K127" s="149"/>
      <c r="L127" s="17"/>
      <c r="M127" s="17"/>
      <c r="N127" s="17"/>
    </row>
    <row r="128" spans="2:14" ht="20.100000000000001" customHeight="1" x14ac:dyDescent="0.25">
      <c r="C128" s="17"/>
      <c r="D128" s="17"/>
      <c r="F128" s="149"/>
      <c r="K128" s="149"/>
    </row>
    <row r="129" spans="1:14" ht="20.100000000000001" customHeight="1" x14ac:dyDescent="0.25">
      <c r="C129" s="17"/>
      <c r="D129" s="17"/>
      <c r="F129" s="149"/>
      <c r="K129" s="149" t="s">
        <v>143</v>
      </c>
    </row>
    <row r="130" spans="1:14" ht="20.100000000000001" customHeight="1" x14ac:dyDescent="0.25">
      <c r="C130" s="17"/>
      <c r="D130" s="17"/>
      <c r="F130" s="149"/>
    </row>
    <row r="131" spans="1:14" ht="20.100000000000001" customHeight="1" x14ac:dyDescent="0.25">
      <c r="C131" s="17"/>
      <c r="D131" s="17"/>
      <c r="F131" s="149"/>
    </row>
    <row r="132" spans="1:14" ht="20.100000000000001" customHeight="1" x14ac:dyDescent="0.25">
      <c r="A132" s="191"/>
    </row>
    <row r="133" spans="1:14" s="150" customFormat="1" ht="20.100000000000001" customHeight="1" x14ac:dyDescent="0.25">
      <c r="A133" s="190"/>
      <c r="C133" s="151"/>
      <c r="D133" s="151"/>
      <c r="E133" s="152"/>
      <c r="F133" s="151"/>
      <c r="G133" s="152"/>
      <c r="H133" s="152"/>
      <c r="I133" s="152"/>
      <c r="J133" s="152"/>
      <c r="K133" s="152"/>
      <c r="L133" s="152"/>
      <c r="M133" s="152"/>
      <c r="N133" s="152"/>
    </row>
    <row r="134" spans="1:14" ht="20.100000000000001" customHeight="1" x14ac:dyDescent="0.25">
      <c r="A134" s="192"/>
    </row>
    <row r="135" spans="1:14" s="128" customFormat="1" ht="20.100000000000001" customHeight="1" x14ac:dyDescent="0.25">
      <c r="A135" s="192"/>
      <c r="C135" s="127"/>
      <c r="D135" s="127"/>
      <c r="F135" s="127"/>
    </row>
    <row r="136" spans="1:14" s="128" customFormat="1" ht="20.100000000000001" customHeight="1" x14ac:dyDescent="0.25">
      <c r="A136" s="192"/>
      <c r="C136" s="127"/>
      <c r="D136" s="127"/>
      <c r="F136" s="127"/>
    </row>
    <row r="137" spans="1:14" s="128" customFormat="1" ht="20.100000000000001" customHeight="1" x14ac:dyDescent="0.25">
      <c r="A137" s="192"/>
      <c r="C137" s="127"/>
      <c r="D137" s="127"/>
      <c r="F137" s="127"/>
    </row>
    <row r="138" spans="1:14" s="128" customFormat="1" ht="20.100000000000001" customHeight="1" x14ac:dyDescent="0.25">
      <c r="A138" s="192"/>
      <c r="C138" s="127"/>
      <c r="D138" s="127"/>
      <c r="F138" s="127"/>
    </row>
    <row r="139" spans="1:14" s="128" customFormat="1" ht="20.100000000000001" customHeight="1" x14ac:dyDescent="0.25">
      <c r="A139" s="192"/>
      <c r="C139" s="127"/>
      <c r="D139" s="127"/>
      <c r="F139" s="127"/>
    </row>
    <row r="140" spans="1:14" s="128" customFormat="1" ht="20.100000000000001" customHeight="1" x14ac:dyDescent="0.25">
      <c r="A140" s="192"/>
      <c r="C140" s="127"/>
      <c r="D140" s="127"/>
      <c r="F140" s="127"/>
    </row>
    <row r="141" spans="1:14" s="128" customFormat="1" ht="20.100000000000001" customHeight="1" x14ac:dyDescent="0.25">
      <c r="A141" s="192"/>
      <c r="C141" s="127"/>
      <c r="D141" s="127"/>
      <c r="F141" s="127"/>
    </row>
    <row r="142" spans="1:14" s="128" customFormat="1" ht="20.100000000000001" customHeight="1" x14ac:dyDescent="0.25">
      <c r="A142" s="192"/>
      <c r="C142" s="127"/>
      <c r="D142" s="127"/>
      <c r="F142" s="127"/>
    </row>
    <row r="143" spans="1:14" s="128" customFormat="1" ht="20.100000000000001" customHeight="1" x14ac:dyDescent="0.25">
      <c r="A143" s="192"/>
      <c r="C143" s="127"/>
      <c r="D143" s="127"/>
      <c r="F143" s="127"/>
    </row>
    <row r="144" spans="1:14" s="128" customFormat="1" ht="20.100000000000001" customHeight="1" x14ac:dyDescent="0.25">
      <c r="A144" s="192"/>
      <c r="C144" s="127"/>
      <c r="D144" s="127"/>
      <c r="F144" s="127"/>
    </row>
    <row r="145" spans="1:6" s="128" customFormat="1" ht="20.100000000000001" customHeight="1" x14ac:dyDescent="0.25">
      <c r="A145" s="192"/>
      <c r="C145" s="127"/>
      <c r="D145" s="127"/>
      <c r="F145" s="127"/>
    </row>
    <row r="146" spans="1:6" s="128" customFormat="1" ht="20.100000000000001" customHeight="1" x14ac:dyDescent="0.25">
      <c r="A146" s="192"/>
      <c r="C146" s="127"/>
      <c r="D146" s="127"/>
      <c r="F146" s="127"/>
    </row>
    <row r="147" spans="1:6" s="128" customFormat="1" ht="20.100000000000001" customHeight="1" x14ac:dyDescent="0.25">
      <c r="A147" s="192"/>
      <c r="C147" s="127"/>
      <c r="D147" s="127"/>
      <c r="F147" s="127"/>
    </row>
    <row r="148" spans="1:6" s="128" customFormat="1" ht="20.100000000000001" customHeight="1" x14ac:dyDescent="0.25">
      <c r="A148" s="190"/>
      <c r="C148" s="127"/>
      <c r="D148" s="127"/>
      <c r="F148" s="127"/>
    </row>
    <row r="149" spans="1:6" ht="20.100000000000001" customHeight="1" x14ac:dyDescent="0.25">
      <c r="A149" s="192"/>
    </row>
    <row r="150" spans="1:6" s="128" customFormat="1" ht="20.100000000000001" customHeight="1" x14ac:dyDescent="0.25">
      <c r="A150" s="192"/>
      <c r="C150" s="127"/>
      <c r="D150" s="127"/>
      <c r="F150" s="127"/>
    </row>
    <row r="151" spans="1:6" s="128" customFormat="1" ht="20.100000000000001" customHeight="1" x14ac:dyDescent="0.25">
      <c r="A151" s="192"/>
      <c r="C151" s="127"/>
      <c r="D151" s="127"/>
      <c r="F151" s="127"/>
    </row>
    <row r="152" spans="1:6" s="128" customFormat="1" ht="20.100000000000001" customHeight="1" x14ac:dyDescent="0.25">
      <c r="A152" s="192"/>
      <c r="C152" s="127"/>
      <c r="D152" s="127"/>
      <c r="F152" s="127"/>
    </row>
    <row r="153" spans="1:6" s="128" customFormat="1" ht="20.100000000000001" customHeight="1" x14ac:dyDescent="0.25">
      <c r="A153" s="192"/>
      <c r="C153" s="127"/>
      <c r="D153" s="127"/>
      <c r="F153" s="127"/>
    </row>
    <row r="154" spans="1:6" s="128" customFormat="1" ht="20.100000000000001" customHeight="1" x14ac:dyDescent="0.25">
      <c r="A154" s="192"/>
      <c r="C154" s="127"/>
      <c r="D154" s="127"/>
      <c r="F154" s="127"/>
    </row>
    <row r="155" spans="1:6" s="128" customFormat="1" ht="20.100000000000001" customHeight="1" x14ac:dyDescent="0.25">
      <c r="A155" s="190"/>
      <c r="C155" s="127"/>
      <c r="D155" s="127"/>
      <c r="F155" s="127"/>
    </row>
    <row r="156" spans="1:6" ht="20.100000000000001" customHeight="1" x14ac:dyDescent="0.25">
      <c r="A156" s="192"/>
    </row>
    <row r="157" spans="1:6" s="128" customFormat="1" ht="20.100000000000001" customHeight="1" x14ac:dyDescent="0.25">
      <c r="A157" s="190"/>
      <c r="C157" s="127"/>
      <c r="D157" s="127"/>
      <c r="F157" s="127"/>
    </row>
  </sheetData>
  <mergeCells count="16">
    <mergeCell ref="E11:F11"/>
    <mergeCell ref="E12:F12"/>
    <mergeCell ref="E6:F6"/>
    <mergeCell ref="E7:F7"/>
    <mergeCell ref="E8:F8"/>
    <mergeCell ref="E9:F9"/>
    <mergeCell ref="E10:F10"/>
    <mergeCell ref="N16:N17"/>
    <mergeCell ref="A1:C1"/>
    <mergeCell ref="B15:C15"/>
    <mergeCell ref="D15:F15"/>
    <mergeCell ref="D16:D17"/>
    <mergeCell ref="E16:E17"/>
    <mergeCell ref="G16:M16"/>
    <mergeCell ref="E4:F4"/>
    <mergeCell ref="E5:F5"/>
  </mergeCells>
  <pageMargins left="0.11811023622047245" right="0.11811023622047245" top="0.35433070866141736" bottom="0.35433070866141736" header="0.31496062992125984" footer="0.31496062992125984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0" workbookViewId="0">
      <selection activeCell="I13" sqref="I13"/>
    </sheetView>
  </sheetViews>
  <sheetFormatPr defaultColWidth="9.140625" defaultRowHeight="18.75" customHeight="1" x14ac:dyDescent="0.25"/>
  <cols>
    <col min="1" max="1" width="5.5703125" style="1" customWidth="1"/>
    <col min="2" max="2" width="58" style="1" customWidth="1"/>
    <col min="3" max="3" width="22.28515625" style="2" customWidth="1"/>
    <col min="4" max="16384" width="9.140625" style="1"/>
  </cols>
  <sheetData>
    <row r="1" spans="1:3" ht="18.75" customHeight="1" x14ac:dyDescent="0.25">
      <c r="B1" s="2" t="s">
        <v>203</v>
      </c>
    </row>
    <row r="2" spans="1:3" ht="18.75" customHeight="1" x14ac:dyDescent="0.25">
      <c r="B2" s="2" t="s">
        <v>204</v>
      </c>
      <c r="C2" s="1"/>
    </row>
    <row r="3" spans="1:3" ht="18.75" customHeight="1" x14ac:dyDescent="0.25">
      <c r="B3" s="2" t="s">
        <v>205</v>
      </c>
      <c r="C3" s="1"/>
    </row>
    <row r="4" spans="1:3" ht="18.75" customHeight="1" x14ac:dyDescent="0.25">
      <c r="B4" s="2" t="s">
        <v>206</v>
      </c>
      <c r="C4" s="1"/>
    </row>
    <row r="6" spans="1:3" ht="18.75" customHeight="1" x14ac:dyDescent="0.25">
      <c r="A6" s="171" t="s">
        <v>195</v>
      </c>
      <c r="B6" s="171"/>
      <c r="C6" s="171"/>
    </row>
    <row r="7" spans="1:3" ht="18.75" customHeight="1" x14ac:dyDescent="0.25">
      <c r="A7" s="55" t="s">
        <v>153</v>
      </c>
      <c r="B7" s="1" t="s">
        <v>196</v>
      </c>
    </row>
    <row r="8" spans="1:3" s="63" customFormat="1" ht="18.75" customHeight="1" x14ac:dyDescent="0.25">
      <c r="A8" s="57" t="s">
        <v>1</v>
      </c>
      <c r="B8" s="57" t="s">
        <v>2</v>
      </c>
      <c r="C8" s="6" t="s">
        <v>3</v>
      </c>
    </row>
    <row r="9" spans="1:3" ht="18.75" customHeight="1" x14ac:dyDescent="0.25">
      <c r="A9" s="3">
        <v>1</v>
      </c>
      <c r="B9" s="3" t="s">
        <v>4</v>
      </c>
      <c r="C9" s="4">
        <v>1227147000</v>
      </c>
    </row>
    <row r="10" spans="1:3" ht="18.75" customHeight="1" x14ac:dyDescent="0.25">
      <c r="A10" s="3">
        <v>2</v>
      </c>
      <c r="B10" s="3" t="s">
        <v>5</v>
      </c>
      <c r="C10" s="4">
        <v>1522804000</v>
      </c>
    </row>
    <row r="11" spans="1:3" ht="18.75" customHeight="1" x14ac:dyDescent="0.25">
      <c r="A11" s="3">
        <v>3</v>
      </c>
      <c r="B11" s="3" t="s">
        <v>6</v>
      </c>
      <c r="C11" s="4">
        <v>43997700</v>
      </c>
    </row>
    <row r="12" spans="1:3" ht="18.75" customHeight="1" x14ac:dyDescent="0.25">
      <c r="A12" s="3">
        <v>4</v>
      </c>
      <c r="B12" s="3" t="s">
        <v>7</v>
      </c>
      <c r="C12" s="4">
        <v>223063600</v>
      </c>
    </row>
    <row r="13" spans="1:3" ht="18.75" customHeight="1" x14ac:dyDescent="0.25">
      <c r="A13" s="3">
        <v>5</v>
      </c>
      <c r="B13" s="3" t="s">
        <v>8</v>
      </c>
      <c r="C13" s="4">
        <v>270207000</v>
      </c>
    </row>
    <row r="14" spans="1:3" ht="18.75" customHeight="1" x14ac:dyDescent="0.25">
      <c r="A14" s="3">
        <v>6</v>
      </c>
      <c r="B14" s="3" t="s">
        <v>198</v>
      </c>
      <c r="C14" s="4">
        <v>30000000</v>
      </c>
    </row>
    <row r="15" spans="1:3" ht="18.75" customHeight="1" x14ac:dyDescent="0.25">
      <c r="A15" s="3">
        <v>7</v>
      </c>
      <c r="B15" s="3" t="s">
        <v>10</v>
      </c>
      <c r="C15" s="4">
        <v>224696000</v>
      </c>
    </row>
    <row r="16" spans="1:3" ht="18.75" customHeight="1" x14ac:dyDescent="0.25">
      <c r="A16" s="3"/>
      <c r="B16" s="3" t="s">
        <v>11</v>
      </c>
      <c r="C16" s="4">
        <f>SUM(C9:C15)</f>
        <v>3541915300</v>
      </c>
    </row>
    <row r="18" spans="1:3" ht="18.75" customHeight="1" x14ac:dyDescent="0.25">
      <c r="A18" s="56" t="s">
        <v>154</v>
      </c>
      <c r="B18" s="1" t="s">
        <v>199</v>
      </c>
    </row>
    <row r="19" spans="1:3" s="63" customFormat="1" ht="18.75" customHeight="1" x14ac:dyDescent="0.25">
      <c r="A19" s="57" t="s">
        <v>1</v>
      </c>
      <c r="B19" s="57" t="s">
        <v>2</v>
      </c>
      <c r="C19" s="6" t="s">
        <v>3</v>
      </c>
    </row>
    <row r="20" spans="1:3" ht="18.75" customHeight="1" x14ac:dyDescent="0.25">
      <c r="A20" s="3">
        <v>1</v>
      </c>
      <c r="B20" s="3" t="s">
        <v>8</v>
      </c>
      <c r="C20" s="4">
        <v>270207000</v>
      </c>
    </row>
    <row r="21" spans="1:3" ht="18.75" customHeight="1" x14ac:dyDescent="0.25">
      <c r="A21" s="3">
        <v>2</v>
      </c>
      <c r="B21" s="3" t="s">
        <v>4</v>
      </c>
      <c r="C21" s="4">
        <v>1104098000</v>
      </c>
    </row>
    <row r="22" spans="1:3" ht="18.75" customHeight="1" x14ac:dyDescent="0.25">
      <c r="A22" s="3">
        <v>3</v>
      </c>
      <c r="B22" s="3" t="s">
        <v>197</v>
      </c>
      <c r="C22" s="4">
        <v>351622360</v>
      </c>
    </row>
    <row r="23" spans="1:3" ht="18.75" customHeight="1" x14ac:dyDescent="0.25">
      <c r="A23" s="3">
        <v>4</v>
      </c>
      <c r="B23" s="3" t="s">
        <v>5</v>
      </c>
      <c r="C23" s="4">
        <v>1533102000</v>
      </c>
    </row>
    <row r="24" spans="1:3" ht="18.75" customHeight="1" x14ac:dyDescent="0.25">
      <c r="A24" s="3">
        <v>5</v>
      </c>
      <c r="B24" s="3" t="s">
        <v>198</v>
      </c>
      <c r="C24" s="4">
        <v>30000000</v>
      </c>
    </row>
    <row r="25" spans="1:3" ht="18.75" customHeight="1" x14ac:dyDescent="0.25">
      <c r="A25" s="3">
        <v>6</v>
      </c>
      <c r="B25" s="3" t="s">
        <v>10</v>
      </c>
      <c r="C25" s="4">
        <v>2991947836</v>
      </c>
    </row>
    <row r="26" spans="1:3" ht="18.75" customHeight="1" x14ac:dyDescent="0.25">
      <c r="A26" s="3"/>
      <c r="B26" s="3" t="s">
        <v>11</v>
      </c>
      <c r="C26" s="4">
        <f>SUM(C20:C25)</f>
        <v>6280977196</v>
      </c>
    </row>
    <row r="28" spans="1:3" ht="18.75" customHeight="1" x14ac:dyDescent="0.25">
      <c r="A28" s="56" t="s">
        <v>154</v>
      </c>
      <c r="B28" s="1" t="s">
        <v>200</v>
      </c>
    </row>
    <row r="29" spans="1:3" ht="18.75" customHeight="1" x14ac:dyDescent="0.25">
      <c r="C29" s="2" t="s">
        <v>34</v>
      </c>
    </row>
    <row r="30" spans="1:3" s="63" customFormat="1" ht="18.75" customHeight="1" x14ac:dyDescent="0.25">
      <c r="A30" s="57" t="s">
        <v>1</v>
      </c>
      <c r="B30" s="57" t="s">
        <v>157</v>
      </c>
      <c r="C30" s="6" t="s">
        <v>3</v>
      </c>
    </row>
    <row r="31" spans="1:3" ht="18.75" customHeight="1" x14ac:dyDescent="0.25">
      <c r="A31" s="3">
        <v>1</v>
      </c>
      <c r="B31" s="3" t="s">
        <v>161</v>
      </c>
      <c r="C31" s="4">
        <v>3988948226</v>
      </c>
    </row>
    <row r="32" spans="1:3" ht="18.75" customHeight="1" x14ac:dyDescent="0.25">
      <c r="A32" s="3">
        <v>2</v>
      </c>
      <c r="B32" s="3" t="s">
        <v>158</v>
      </c>
      <c r="C32" s="4">
        <v>1299746970</v>
      </c>
    </row>
    <row r="33" spans="1:3" ht="18.75" customHeight="1" x14ac:dyDescent="0.25">
      <c r="A33" s="3">
        <v>3</v>
      </c>
      <c r="B33" s="3" t="s">
        <v>159</v>
      </c>
      <c r="C33" s="4">
        <v>685350500</v>
      </c>
    </row>
    <row r="34" spans="1:3" ht="18.75" customHeight="1" x14ac:dyDescent="0.25">
      <c r="A34" s="3">
        <v>4</v>
      </c>
      <c r="B34" s="3" t="s">
        <v>160</v>
      </c>
      <c r="C34" s="4">
        <v>276931500</v>
      </c>
    </row>
    <row r="35" spans="1:3" ht="18.75" customHeight="1" x14ac:dyDescent="0.25">
      <c r="A35" s="3">
        <v>5</v>
      </c>
      <c r="B35" s="3" t="s">
        <v>162</v>
      </c>
      <c r="C35" s="4">
        <v>30000000</v>
      </c>
    </row>
    <row r="36" spans="1:3" ht="18.75" customHeight="1" x14ac:dyDescent="0.25">
      <c r="A36" s="3"/>
      <c r="B36" s="3" t="s">
        <v>11</v>
      </c>
      <c r="C36" s="4">
        <f>SUM(C31:C35)</f>
        <v>6280977196</v>
      </c>
    </row>
    <row r="38" spans="1:3" ht="18.75" customHeight="1" x14ac:dyDescent="0.25">
      <c r="B38" s="64" t="s">
        <v>201</v>
      </c>
      <c r="C38" s="1"/>
    </row>
    <row r="39" spans="1:3" ht="18.75" customHeight="1" x14ac:dyDescent="0.25">
      <c r="B39" s="64" t="s">
        <v>142</v>
      </c>
      <c r="C39" s="1"/>
    </row>
    <row r="40" spans="1:3" ht="18.75" customHeight="1" x14ac:dyDescent="0.25">
      <c r="B40" s="64"/>
      <c r="C40" s="1"/>
    </row>
    <row r="41" spans="1:3" ht="18.75" customHeight="1" x14ac:dyDescent="0.25">
      <c r="B41" s="64"/>
      <c r="C41" s="1"/>
    </row>
    <row r="42" spans="1:3" ht="18.75" customHeight="1" x14ac:dyDescent="0.25">
      <c r="B42" s="64"/>
      <c r="C42" s="1"/>
    </row>
    <row r="43" spans="1:3" ht="18.75" customHeight="1" x14ac:dyDescent="0.25">
      <c r="B43" s="64" t="s">
        <v>202</v>
      </c>
      <c r="C43" s="1"/>
    </row>
  </sheetData>
  <mergeCells count="1">
    <mergeCell ref="A6:C6"/>
  </mergeCells>
  <pageMargins left="0.70866141732283472" right="0.70866141732283472" top="0.19685039370078741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7" sqref="A7:C18"/>
    </sheetView>
  </sheetViews>
  <sheetFormatPr defaultColWidth="9.140625" defaultRowHeight="18.75" customHeight="1" x14ac:dyDescent="0.25"/>
  <cols>
    <col min="1" max="1" width="5.5703125" style="1" customWidth="1"/>
    <col min="2" max="2" width="58" style="1" customWidth="1"/>
    <col min="3" max="3" width="19.42578125" style="2" customWidth="1"/>
    <col min="4" max="16384" width="9.140625" style="1"/>
  </cols>
  <sheetData>
    <row r="1" spans="1:3" ht="18.75" customHeight="1" x14ac:dyDescent="0.25">
      <c r="B1" s="2" t="s">
        <v>207</v>
      </c>
    </row>
    <row r="2" spans="1:3" ht="18.75" customHeight="1" x14ac:dyDescent="0.25">
      <c r="B2" s="2" t="s">
        <v>204</v>
      </c>
    </row>
    <row r="3" spans="1:3" ht="18.75" customHeight="1" x14ac:dyDescent="0.25">
      <c r="B3" s="2" t="s">
        <v>205</v>
      </c>
    </row>
    <row r="4" spans="1:3" ht="18.75" customHeight="1" x14ac:dyDescent="0.25">
      <c r="B4" s="2" t="s">
        <v>206</v>
      </c>
    </row>
    <row r="7" spans="1:3" ht="18.75" customHeight="1" x14ac:dyDescent="0.25">
      <c r="A7" s="171" t="s">
        <v>0</v>
      </c>
      <c r="B7" s="171"/>
      <c r="C7" s="171"/>
    </row>
    <row r="8" spans="1:3" ht="18.75" customHeight="1" x14ac:dyDescent="0.25">
      <c r="A8" s="55" t="s">
        <v>153</v>
      </c>
      <c r="B8" s="1" t="s">
        <v>156</v>
      </c>
    </row>
    <row r="9" spans="1:3" ht="18.75" customHeight="1" x14ac:dyDescent="0.25">
      <c r="A9" s="55"/>
    </row>
    <row r="10" spans="1:3" s="31" customFormat="1" ht="18.75" customHeight="1" x14ac:dyDescent="0.25">
      <c r="A10" s="57" t="s">
        <v>1</v>
      </c>
      <c r="B10" s="57" t="s">
        <v>2</v>
      </c>
      <c r="C10" s="6" t="s">
        <v>3</v>
      </c>
    </row>
    <row r="11" spans="1:3" ht="18.75" customHeight="1" x14ac:dyDescent="0.25">
      <c r="A11" s="3">
        <v>1</v>
      </c>
      <c r="B11" s="3" t="s">
        <v>4</v>
      </c>
      <c r="C11" s="4">
        <v>1124098000</v>
      </c>
    </row>
    <row r="12" spans="1:3" ht="18.75" customHeight="1" x14ac:dyDescent="0.25">
      <c r="A12" s="3">
        <v>2</v>
      </c>
      <c r="B12" s="3" t="s">
        <v>5</v>
      </c>
      <c r="C12" s="4">
        <v>1533145000</v>
      </c>
    </row>
    <row r="13" spans="1:3" ht="18.75" customHeight="1" x14ac:dyDescent="0.25">
      <c r="A13" s="3">
        <v>3</v>
      </c>
      <c r="B13" s="3" t="s">
        <v>6</v>
      </c>
      <c r="C13" s="4">
        <v>36367400</v>
      </c>
    </row>
    <row r="14" spans="1:3" ht="18.75" customHeight="1" x14ac:dyDescent="0.25">
      <c r="A14" s="3">
        <v>4</v>
      </c>
      <c r="B14" s="3" t="s">
        <v>7</v>
      </c>
      <c r="C14" s="4">
        <v>271257260</v>
      </c>
    </row>
    <row r="15" spans="1:3" ht="18.75" customHeight="1" x14ac:dyDescent="0.25">
      <c r="A15" s="3">
        <v>5</v>
      </c>
      <c r="B15" s="3" t="s">
        <v>8</v>
      </c>
      <c r="C15" s="4">
        <v>400000000</v>
      </c>
    </row>
    <row r="16" spans="1:3" ht="18.75" customHeight="1" x14ac:dyDescent="0.25">
      <c r="A16" s="3">
        <v>6</v>
      </c>
      <c r="B16" s="3" t="s">
        <v>9</v>
      </c>
      <c r="C16" s="4">
        <v>30000000</v>
      </c>
    </row>
    <row r="17" spans="1:3" ht="18.75" customHeight="1" x14ac:dyDescent="0.25">
      <c r="A17" s="3">
        <v>7</v>
      </c>
      <c r="B17" s="3" t="s">
        <v>10</v>
      </c>
      <c r="C17" s="4">
        <f>566000000</f>
        <v>566000000</v>
      </c>
    </row>
    <row r="18" spans="1:3" ht="18.75" customHeight="1" x14ac:dyDescent="0.25">
      <c r="A18" s="3"/>
      <c r="B18" s="3" t="s">
        <v>11</v>
      </c>
      <c r="C18" s="4">
        <f>SUM(C11:C17)</f>
        <v>3960867660</v>
      </c>
    </row>
    <row r="20" spans="1:3" ht="18.75" customHeight="1" x14ac:dyDescent="0.25">
      <c r="A20" s="56" t="s">
        <v>154</v>
      </c>
      <c r="B20" s="1" t="s">
        <v>155</v>
      </c>
    </row>
    <row r="21" spans="1:3" ht="18.75" customHeight="1" x14ac:dyDescent="0.25">
      <c r="C21" s="2" t="s">
        <v>34</v>
      </c>
    </row>
    <row r="22" spans="1:3" s="31" customFormat="1" ht="18.75" customHeight="1" x14ac:dyDescent="0.25">
      <c r="A22" s="57" t="s">
        <v>1</v>
      </c>
      <c r="B22" s="57" t="s">
        <v>157</v>
      </c>
      <c r="C22" s="6" t="s">
        <v>3</v>
      </c>
    </row>
    <row r="23" spans="1:3" ht="18.75" customHeight="1" x14ac:dyDescent="0.25">
      <c r="A23" s="3">
        <v>1</v>
      </c>
      <c r="B23" s="3" t="s">
        <v>161</v>
      </c>
      <c r="C23" s="4">
        <f>musren!C5</f>
        <v>1755747160</v>
      </c>
    </row>
    <row r="24" spans="1:3" ht="18.75" customHeight="1" x14ac:dyDescent="0.25">
      <c r="A24" s="3">
        <v>2</v>
      </c>
      <c r="B24" s="3" t="s">
        <v>158</v>
      </c>
      <c r="C24" s="4">
        <f>musren!C48</f>
        <v>1588567500</v>
      </c>
    </row>
    <row r="25" spans="1:3" ht="18.75" customHeight="1" x14ac:dyDescent="0.25">
      <c r="A25" s="3">
        <v>3</v>
      </c>
      <c r="B25" s="3" t="s">
        <v>159</v>
      </c>
      <c r="C25" s="4">
        <f>musren!C68</f>
        <v>298163000</v>
      </c>
    </row>
    <row r="26" spans="1:3" ht="18.75" customHeight="1" x14ac:dyDescent="0.25">
      <c r="A26" s="3">
        <v>4</v>
      </c>
      <c r="B26" s="3" t="s">
        <v>160</v>
      </c>
      <c r="C26" s="4">
        <f>musren!C90</f>
        <v>288390000</v>
      </c>
    </row>
    <row r="27" spans="1:3" ht="18.75" customHeight="1" x14ac:dyDescent="0.25">
      <c r="A27" s="3">
        <v>5</v>
      </c>
      <c r="B27" s="3" t="s">
        <v>162</v>
      </c>
      <c r="C27" s="4">
        <f>musren!C112</f>
        <v>30000000</v>
      </c>
    </row>
    <row r="28" spans="1:3" ht="18.75" customHeight="1" x14ac:dyDescent="0.25">
      <c r="A28" s="3"/>
      <c r="B28" s="3" t="s">
        <v>11</v>
      </c>
      <c r="C28" s="4">
        <f>SUM(C23:C27)</f>
        <v>3960867660</v>
      </c>
    </row>
    <row r="30" spans="1:3" ht="18.75" customHeight="1" x14ac:dyDescent="0.25">
      <c r="B30" s="66" t="s">
        <v>201</v>
      </c>
    </row>
    <row r="31" spans="1:3" ht="18.75" customHeight="1" x14ac:dyDescent="0.25">
      <c r="B31" s="66" t="s">
        <v>142</v>
      </c>
    </row>
    <row r="32" spans="1:3" ht="18.75" customHeight="1" x14ac:dyDescent="0.25">
      <c r="B32" s="66"/>
    </row>
    <row r="33" spans="2:2" ht="18.75" customHeight="1" x14ac:dyDescent="0.25">
      <c r="B33" s="66"/>
    </row>
    <row r="34" spans="2:2" ht="18.75" customHeight="1" x14ac:dyDescent="0.25">
      <c r="B34" s="66"/>
    </row>
    <row r="35" spans="2:2" ht="18.75" customHeight="1" x14ac:dyDescent="0.25">
      <c r="B35" s="66" t="s">
        <v>202</v>
      </c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7"/>
  <sheetViews>
    <sheetView topLeftCell="A18" zoomScaleNormal="100" workbookViewId="0">
      <selection activeCell="F41" sqref="F41"/>
    </sheetView>
  </sheetViews>
  <sheetFormatPr defaultColWidth="9.140625" defaultRowHeight="15.75" x14ac:dyDescent="0.25"/>
  <cols>
    <col min="1" max="1" width="6.140625" style="11" customWidth="1"/>
    <col min="2" max="2" width="57.5703125" style="11" customWidth="1"/>
    <col min="3" max="3" width="16.5703125" style="12" customWidth="1"/>
    <col min="4" max="4" width="6.85546875" style="12" customWidth="1"/>
    <col min="5" max="5" width="68.28515625" style="12" customWidth="1"/>
    <col min="6" max="6" width="15.5703125" style="70" customWidth="1"/>
    <col min="7" max="7" width="16.28515625" style="11" customWidth="1"/>
    <col min="8" max="8" width="14.5703125" style="70" customWidth="1"/>
    <col min="9" max="9" width="15" style="70" bestFit="1" customWidth="1"/>
    <col min="10" max="10" width="14.5703125" style="70" customWidth="1"/>
    <col min="11" max="11" width="13" style="70" bestFit="1" customWidth="1"/>
    <col min="12" max="12" width="11.85546875" style="70" bestFit="1" customWidth="1"/>
    <col min="13" max="13" width="11.85546875" style="70" customWidth="1"/>
    <col min="14" max="14" width="13" style="70" bestFit="1" customWidth="1"/>
    <col min="15" max="15" width="15.42578125" style="70" customWidth="1"/>
    <col min="16" max="16384" width="9.140625" style="11"/>
  </cols>
  <sheetData>
    <row r="1" spans="2:15" x14ac:dyDescent="0.25">
      <c r="B1" s="11" t="s">
        <v>218</v>
      </c>
      <c r="D1" s="11" t="s">
        <v>363</v>
      </c>
      <c r="E1" s="87"/>
      <c r="F1" s="95"/>
      <c r="G1" s="88"/>
    </row>
    <row r="2" spans="2:15" x14ac:dyDescent="0.25">
      <c r="D2" s="87"/>
      <c r="E2" s="11"/>
      <c r="G2" s="89"/>
    </row>
    <row r="3" spans="2:15" x14ac:dyDescent="0.25">
      <c r="B3" s="86" t="s">
        <v>2</v>
      </c>
      <c r="C3" s="18" t="s">
        <v>3</v>
      </c>
      <c r="D3" s="86" t="s">
        <v>319</v>
      </c>
      <c r="E3" s="15" t="s">
        <v>2</v>
      </c>
      <c r="F3" s="85" t="s">
        <v>11</v>
      </c>
      <c r="G3" s="91"/>
      <c r="H3" s="172" t="s">
        <v>36</v>
      </c>
      <c r="I3" s="172"/>
      <c r="J3" s="172"/>
      <c r="K3" s="172"/>
      <c r="L3" s="172"/>
      <c r="M3" s="172"/>
      <c r="N3" s="172"/>
      <c r="O3" s="71"/>
    </row>
    <row r="4" spans="2:15" x14ac:dyDescent="0.25">
      <c r="B4" s="86"/>
      <c r="C4" s="18"/>
      <c r="D4" s="86" t="s">
        <v>320</v>
      </c>
      <c r="E4" s="15"/>
      <c r="F4" s="85" t="s">
        <v>321</v>
      </c>
      <c r="G4" s="91"/>
      <c r="H4" s="85" t="s">
        <v>18</v>
      </c>
      <c r="I4" s="85" t="s">
        <v>15</v>
      </c>
      <c r="J4" s="85" t="s">
        <v>14</v>
      </c>
      <c r="K4" s="85" t="s">
        <v>17</v>
      </c>
      <c r="L4" s="85" t="s">
        <v>16</v>
      </c>
      <c r="M4" s="85" t="s">
        <v>19</v>
      </c>
      <c r="N4" s="85" t="s">
        <v>20</v>
      </c>
      <c r="O4" s="71" t="s">
        <v>38</v>
      </c>
    </row>
    <row r="5" spans="2:15" x14ac:dyDescent="0.25">
      <c r="B5" s="16" t="s">
        <v>37</v>
      </c>
      <c r="C5" s="13">
        <f>SUM(C6:C42)</f>
        <v>1426855560</v>
      </c>
      <c r="D5" s="86"/>
      <c r="E5" s="16" t="s">
        <v>219</v>
      </c>
      <c r="F5" s="96">
        <f>SUM(F6:F33)</f>
        <v>1336807060</v>
      </c>
      <c r="G5" s="91"/>
      <c r="H5" s="71">
        <f>SUM(H6:H116)</f>
        <v>366406000</v>
      </c>
      <c r="I5" s="71"/>
      <c r="J5" s="71"/>
      <c r="K5" s="71"/>
      <c r="L5" s="71"/>
      <c r="M5" s="71"/>
      <c r="N5" s="71"/>
      <c r="O5" s="71">
        <f>SUM(H5:N5)</f>
        <v>366406000</v>
      </c>
    </row>
    <row r="6" spans="2:15" x14ac:dyDescent="0.25">
      <c r="B6" s="20" t="s">
        <v>39</v>
      </c>
      <c r="C6" s="21">
        <v>5000000</v>
      </c>
      <c r="D6" s="92" t="s">
        <v>220</v>
      </c>
      <c r="E6" s="15" t="s">
        <v>221</v>
      </c>
      <c r="F6" s="71">
        <f>459943500+99500000+35000000+76200000</f>
        <v>670643500</v>
      </c>
      <c r="G6" s="91"/>
      <c r="H6" s="71">
        <v>5000000</v>
      </c>
      <c r="I6" s="71"/>
      <c r="J6" s="71"/>
      <c r="K6" s="71"/>
      <c r="L6" s="71"/>
      <c r="M6" s="71"/>
      <c r="N6" s="71"/>
      <c r="O6" s="71">
        <f t="shared" ref="O6:O41" si="0">SUM(H6:N6)</f>
        <v>5000000</v>
      </c>
    </row>
    <row r="7" spans="2:15" x14ac:dyDescent="0.25">
      <c r="B7" s="20" t="s">
        <v>40</v>
      </c>
      <c r="C7" s="21">
        <v>459943500</v>
      </c>
      <c r="D7" s="92" t="s">
        <v>222</v>
      </c>
      <c r="E7" s="15" t="s">
        <v>223</v>
      </c>
      <c r="F7" s="71">
        <f>194926360+3000000</f>
        <v>197926360</v>
      </c>
      <c r="G7" s="91"/>
      <c r="H7" s="71"/>
      <c r="I7" s="71">
        <v>459943500</v>
      </c>
      <c r="J7" s="71"/>
      <c r="K7" s="71"/>
      <c r="L7" s="71"/>
      <c r="M7" s="71"/>
      <c r="N7" s="71"/>
      <c r="O7" s="71">
        <f t="shared" si="0"/>
        <v>459943500</v>
      </c>
    </row>
    <row r="8" spans="2:15" x14ac:dyDescent="0.25">
      <c r="B8" s="20" t="s">
        <v>41</v>
      </c>
      <c r="C8" s="21">
        <v>99500000</v>
      </c>
      <c r="D8" s="92" t="s">
        <v>224</v>
      </c>
      <c r="E8" s="15" t="s">
        <v>225</v>
      </c>
      <c r="F8" s="71">
        <v>14999000</v>
      </c>
      <c r="G8" s="91"/>
      <c r="H8" s="71"/>
      <c r="I8" s="71">
        <v>99500000</v>
      </c>
      <c r="J8" s="71"/>
      <c r="K8" s="71"/>
      <c r="L8" s="71"/>
      <c r="M8" s="71"/>
      <c r="N8" s="71"/>
      <c r="O8" s="71">
        <f t="shared" si="0"/>
        <v>99500000</v>
      </c>
    </row>
    <row r="9" spans="2:15" x14ac:dyDescent="0.25">
      <c r="B9" s="20" t="s">
        <v>140</v>
      </c>
      <c r="C9" s="21">
        <v>35000000</v>
      </c>
      <c r="D9" s="92" t="s">
        <v>226</v>
      </c>
      <c r="E9" s="15" t="s">
        <v>227</v>
      </c>
      <c r="F9" s="71">
        <v>14904000</v>
      </c>
      <c r="G9" s="91"/>
      <c r="H9" s="71">
        <v>5000000</v>
      </c>
      <c r="I9" s="71"/>
      <c r="J9" s="71"/>
      <c r="K9" s="71"/>
      <c r="L9" s="71"/>
      <c r="M9" s="71"/>
      <c r="N9" s="71"/>
      <c r="O9" s="71">
        <f t="shared" si="0"/>
        <v>5000000</v>
      </c>
    </row>
    <row r="10" spans="2:15" x14ac:dyDescent="0.25">
      <c r="B10" s="22" t="s">
        <v>42</v>
      </c>
      <c r="C10" s="21">
        <v>194926000</v>
      </c>
      <c r="D10" s="92" t="s">
        <v>228</v>
      </c>
      <c r="E10" s="15" t="s">
        <v>229</v>
      </c>
      <c r="F10" s="71">
        <v>134548000</v>
      </c>
      <c r="G10" s="91"/>
      <c r="H10" s="71">
        <v>194926000</v>
      </c>
      <c r="I10" s="71" t="s">
        <v>34</v>
      </c>
      <c r="J10" s="71"/>
      <c r="K10" s="71"/>
      <c r="L10" s="71"/>
      <c r="M10" s="71"/>
      <c r="N10" s="71"/>
      <c r="O10" s="71">
        <f t="shared" si="0"/>
        <v>194926000</v>
      </c>
    </row>
    <row r="11" spans="2:15" x14ac:dyDescent="0.25">
      <c r="B11" s="22" t="s">
        <v>43</v>
      </c>
      <c r="C11" s="21">
        <v>14999000</v>
      </c>
      <c r="D11" s="92" t="s">
        <v>230</v>
      </c>
      <c r="E11" s="15" t="s">
        <v>231</v>
      </c>
      <c r="F11" s="71">
        <v>5000000</v>
      </c>
      <c r="G11" s="91"/>
      <c r="H11" s="71"/>
      <c r="I11" s="71">
        <v>14999000</v>
      </c>
      <c r="J11" s="71"/>
      <c r="K11" s="71"/>
      <c r="L11" s="71"/>
      <c r="M11" s="71"/>
      <c r="N11" s="71"/>
      <c r="O11" s="71">
        <f t="shared" si="0"/>
        <v>14999000</v>
      </c>
    </row>
    <row r="12" spans="2:15" x14ac:dyDescent="0.25">
      <c r="B12" s="22" t="s">
        <v>139</v>
      </c>
      <c r="C12" s="21">
        <v>76200000</v>
      </c>
      <c r="D12" s="92" t="s">
        <v>232</v>
      </c>
      <c r="E12" s="15" t="s">
        <v>233</v>
      </c>
      <c r="F12" s="71">
        <v>75000000</v>
      </c>
      <c r="G12" s="91"/>
      <c r="H12" s="71"/>
      <c r="I12" s="71">
        <v>76200000</v>
      </c>
      <c r="J12" s="71"/>
      <c r="K12" s="71"/>
      <c r="L12" s="71"/>
      <c r="M12" s="71"/>
      <c r="N12" s="71"/>
      <c r="O12" s="71">
        <f t="shared" si="0"/>
        <v>76200000</v>
      </c>
    </row>
    <row r="13" spans="2:15" x14ac:dyDescent="0.25">
      <c r="B13" s="22" t="s">
        <v>44</v>
      </c>
      <c r="C13" s="21">
        <v>1812000</v>
      </c>
      <c r="D13" s="92" t="s">
        <v>234</v>
      </c>
      <c r="E13" s="15" t="s">
        <v>235</v>
      </c>
      <c r="F13" s="71">
        <v>15000000</v>
      </c>
      <c r="G13" s="91"/>
      <c r="H13" s="71"/>
      <c r="I13" s="71"/>
      <c r="J13" s="71"/>
      <c r="K13" s="71">
        <v>1812000</v>
      </c>
      <c r="L13" s="71"/>
      <c r="M13" s="71"/>
      <c r="N13" s="71"/>
      <c r="O13" s="71">
        <f t="shared" si="0"/>
        <v>1812000</v>
      </c>
    </row>
    <row r="14" spans="2:15" x14ac:dyDescent="0.25">
      <c r="B14" s="22" t="s">
        <v>187</v>
      </c>
      <c r="C14" s="21">
        <v>9053000</v>
      </c>
      <c r="D14" s="92" t="s">
        <v>236</v>
      </c>
      <c r="E14" s="15" t="s">
        <v>237</v>
      </c>
      <c r="F14" s="71">
        <v>20000000</v>
      </c>
      <c r="G14" s="91"/>
      <c r="H14" s="71"/>
      <c r="I14" s="71"/>
      <c r="J14" s="71"/>
      <c r="K14" s="71">
        <v>9053000</v>
      </c>
      <c r="L14" s="71"/>
      <c r="M14" s="71"/>
      <c r="N14" s="71"/>
      <c r="O14" s="71">
        <f t="shared" si="0"/>
        <v>9053000</v>
      </c>
    </row>
    <row r="15" spans="2:15" x14ac:dyDescent="0.25">
      <c r="B15" s="22" t="s">
        <v>47</v>
      </c>
      <c r="C15" s="21">
        <v>22156360</v>
      </c>
      <c r="D15" s="92" t="s">
        <v>238</v>
      </c>
      <c r="E15" s="15" t="s">
        <v>239</v>
      </c>
      <c r="F15" s="71">
        <v>6000000</v>
      </c>
      <c r="G15" s="91"/>
      <c r="H15" s="71"/>
      <c r="I15" s="71"/>
      <c r="J15" s="71"/>
      <c r="K15" s="71"/>
      <c r="L15" s="71"/>
      <c r="M15" s="71"/>
      <c r="N15" s="71">
        <v>22156360</v>
      </c>
      <c r="O15" s="71">
        <f t="shared" si="0"/>
        <v>22156360</v>
      </c>
    </row>
    <row r="16" spans="2:15" x14ac:dyDescent="0.25">
      <c r="B16" s="22" t="s">
        <v>48</v>
      </c>
      <c r="C16" s="21">
        <v>7109500</v>
      </c>
      <c r="D16" s="92" t="s">
        <v>240</v>
      </c>
      <c r="E16" s="15" t="s">
        <v>241</v>
      </c>
      <c r="F16" s="71">
        <v>9397200</v>
      </c>
      <c r="G16" s="91"/>
      <c r="H16" s="71"/>
      <c r="I16" s="71"/>
      <c r="J16" s="71"/>
      <c r="K16" s="71">
        <v>7109500</v>
      </c>
      <c r="L16" s="71"/>
      <c r="M16" s="71"/>
      <c r="N16" s="71"/>
      <c r="O16" s="71">
        <f t="shared" si="0"/>
        <v>7109500</v>
      </c>
    </row>
    <row r="17" spans="2:15" x14ac:dyDescent="0.25">
      <c r="B17" s="22" t="s">
        <v>49</v>
      </c>
      <c r="C17" s="21">
        <v>6619500</v>
      </c>
      <c r="D17" s="92" t="s">
        <v>242</v>
      </c>
      <c r="E17" s="15" t="s">
        <v>243</v>
      </c>
      <c r="F17" s="71">
        <v>23306000</v>
      </c>
      <c r="G17" s="91"/>
      <c r="H17" s="71"/>
      <c r="I17" s="71"/>
      <c r="J17" s="71"/>
      <c r="K17" s="71"/>
      <c r="L17" s="71">
        <v>6619500</v>
      </c>
      <c r="M17" s="71"/>
      <c r="N17" s="71"/>
      <c r="O17" s="71">
        <f t="shared" si="0"/>
        <v>6619500</v>
      </c>
    </row>
    <row r="18" spans="2:15" x14ac:dyDescent="0.25">
      <c r="B18" s="22" t="s">
        <v>144</v>
      </c>
      <c r="C18" s="21">
        <v>90000000</v>
      </c>
      <c r="D18" s="92" t="s">
        <v>244</v>
      </c>
      <c r="E18" s="15" t="s">
        <v>245</v>
      </c>
      <c r="F18" s="71">
        <f>5000000+3000000</f>
        <v>8000000</v>
      </c>
      <c r="G18" s="91"/>
      <c r="H18" s="71">
        <v>90000000</v>
      </c>
      <c r="I18" s="71"/>
      <c r="J18" s="71"/>
      <c r="K18" s="71"/>
      <c r="L18" s="71"/>
      <c r="M18" s="71"/>
      <c r="N18" s="71"/>
      <c r="O18" s="71">
        <f t="shared" si="0"/>
        <v>90000000</v>
      </c>
    </row>
    <row r="19" spans="2:15" x14ac:dyDescent="0.25">
      <c r="B19" s="22" t="s">
        <v>50</v>
      </c>
      <c r="C19" s="21">
        <v>3000000</v>
      </c>
      <c r="D19" s="92" t="s">
        <v>246</v>
      </c>
      <c r="E19" s="15" t="s">
        <v>247</v>
      </c>
      <c r="F19" s="71">
        <v>16500000</v>
      </c>
      <c r="G19" s="91"/>
      <c r="H19" s="71"/>
      <c r="I19" s="71">
        <v>3000000</v>
      </c>
      <c r="J19" s="71"/>
      <c r="K19" s="71"/>
      <c r="L19" s="71"/>
      <c r="M19" s="71"/>
      <c r="N19" s="71"/>
      <c r="O19" s="71">
        <f t="shared" si="0"/>
        <v>3000000</v>
      </c>
    </row>
    <row r="20" spans="2:15" s="17" customFormat="1" x14ac:dyDescent="0.25">
      <c r="B20" s="22" t="s">
        <v>51</v>
      </c>
      <c r="C20" s="21">
        <v>9397200</v>
      </c>
      <c r="D20" s="92" t="s">
        <v>248</v>
      </c>
      <c r="E20" s="15" t="s">
        <v>249</v>
      </c>
      <c r="F20" s="71">
        <v>32284000</v>
      </c>
      <c r="G20" s="91"/>
      <c r="H20" s="73"/>
      <c r="I20" s="73">
        <v>9397200</v>
      </c>
      <c r="J20" s="73"/>
      <c r="K20" s="73"/>
      <c r="L20" s="73"/>
      <c r="M20" s="73"/>
      <c r="N20" s="73"/>
      <c r="O20" s="71">
        <f t="shared" si="0"/>
        <v>9397200</v>
      </c>
    </row>
    <row r="21" spans="2:15" x14ac:dyDescent="0.25">
      <c r="B21" s="23" t="s">
        <v>52</v>
      </c>
      <c r="C21" s="24">
        <v>10540000</v>
      </c>
      <c r="D21" s="92" t="s">
        <v>250</v>
      </c>
      <c r="E21" s="15" t="s">
        <v>251</v>
      </c>
      <c r="F21" s="71">
        <f>8000000+15000000</f>
        <v>23000000</v>
      </c>
      <c r="G21" s="91"/>
      <c r="H21" s="71"/>
      <c r="I21" s="71"/>
      <c r="J21" s="71"/>
      <c r="K21" s="71"/>
      <c r="L21" s="71"/>
      <c r="M21" s="71"/>
      <c r="N21" s="71">
        <v>10540000</v>
      </c>
      <c r="O21" s="71">
        <f t="shared" si="0"/>
        <v>10540000</v>
      </c>
    </row>
    <row r="22" spans="2:15" x14ac:dyDescent="0.25">
      <c r="B22" s="26" t="s">
        <v>53</v>
      </c>
      <c r="C22" s="21">
        <v>20000000</v>
      </c>
      <c r="D22" s="92" t="s">
        <v>252</v>
      </c>
      <c r="E22" s="15" t="s">
        <v>253</v>
      </c>
      <c r="F22" s="71">
        <v>7600000</v>
      </c>
      <c r="G22" s="91"/>
      <c r="H22" s="71"/>
      <c r="I22" s="71">
        <v>20000000</v>
      </c>
      <c r="J22" s="71"/>
      <c r="K22" s="71"/>
      <c r="L22" s="71"/>
      <c r="M22" s="71"/>
      <c r="N22" s="71"/>
      <c r="O22" s="71">
        <f t="shared" si="0"/>
        <v>20000000</v>
      </c>
    </row>
    <row r="23" spans="2:15" x14ac:dyDescent="0.25">
      <c r="B23" s="26" t="s">
        <v>54</v>
      </c>
      <c r="C23" s="21">
        <v>16855000</v>
      </c>
      <c r="D23" s="92" t="s">
        <v>254</v>
      </c>
      <c r="E23" s="15" t="s">
        <v>255</v>
      </c>
      <c r="F23" s="71">
        <v>10000000</v>
      </c>
      <c r="G23" s="91"/>
      <c r="H23" s="71"/>
      <c r="I23" s="71"/>
      <c r="J23" s="71"/>
      <c r="K23" s="71"/>
      <c r="L23" s="71">
        <v>16855000</v>
      </c>
      <c r="M23" s="71"/>
      <c r="N23" s="71"/>
      <c r="O23" s="71">
        <f t="shared" si="0"/>
        <v>16855000</v>
      </c>
    </row>
    <row r="24" spans="2:15" x14ac:dyDescent="0.25">
      <c r="B24" s="26" t="s">
        <v>170</v>
      </c>
      <c r="C24" s="21">
        <v>32284000</v>
      </c>
      <c r="D24" s="92" t="s">
        <v>256</v>
      </c>
      <c r="E24" s="15" t="s">
        <v>257</v>
      </c>
      <c r="F24" s="71">
        <f>7109500+6619500</f>
        <v>13729000</v>
      </c>
      <c r="G24" s="91"/>
      <c r="H24" s="71"/>
      <c r="I24" s="71">
        <v>32284000</v>
      </c>
      <c r="J24" s="71"/>
      <c r="K24" s="71"/>
      <c r="L24" s="71"/>
      <c r="M24" s="71"/>
      <c r="N24" s="71"/>
      <c r="O24" s="71">
        <f t="shared" si="0"/>
        <v>32284000</v>
      </c>
    </row>
    <row r="25" spans="2:15" x14ac:dyDescent="0.25">
      <c r="B25" s="26" t="s">
        <v>56</v>
      </c>
      <c r="C25" s="21">
        <v>6120000</v>
      </c>
      <c r="D25" s="92" t="s">
        <v>258</v>
      </c>
      <c r="E25" s="15" t="s">
        <v>259</v>
      </c>
      <c r="F25" s="71">
        <v>9053000</v>
      </c>
      <c r="G25" s="91"/>
      <c r="H25" s="71"/>
      <c r="I25" s="71">
        <v>6120000</v>
      </c>
      <c r="J25" s="71"/>
      <c r="K25" s="71"/>
      <c r="L25" s="71"/>
      <c r="M25" s="71"/>
      <c r="N25" s="71"/>
      <c r="O25" s="71">
        <f t="shared" si="0"/>
        <v>6120000</v>
      </c>
    </row>
    <row r="26" spans="2:15" x14ac:dyDescent="0.25">
      <c r="B26" s="26" t="s">
        <v>146</v>
      </c>
      <c r="C26" s="21">
        <v>12000000</v>
      </c>
      <c r="D26" s="92" t="s">
        <v>260</v>
      </c>
      <c r="E26" s="15" t="s">
        <v>261</v>
      </c>
      <c r="F26" s="71">
        <v>16855000</v>
      </c>
      <c r="G26" s="91"/>
      <c r="H26" s="71">
        <v>12000000</v>
      </c>
      <c r="I26" s="71"/>
      <c r="J26" s="71"/>
      <c r="K26" s="71"/>
      <c r="L26" s="71"/>
      <c r="M26" s="71"/>
      <c r="N26" s="71"/>
      <c r="O26" s="71">
        <f t="shared" si="0"/>
        <v>12000000</v>
      </c>
    </row>
    <row r="27" spans="2:15" x14ac:dyDescent="0.25">
      <c r="B27" s="26" t="s">
        <v>57</v>
      </c>
      <c r="C27" s="21">
        <v>14400000</v>
      </c>
      <c r="D27" s="92" t="s">
        <v>262</v>
      </c>
      <c r="E27" s="15" t="s">
        <v>263</v>
      </c>
      <c r="F27" s="71">
        <v>1250000</v>
      </c>
      <c r="G27" s="91"/>
      <c r="H27" s="71"/>
      <c r="I27" s="71">
        <v>144400000</v>
      </c>
      <c r="J27" s="71"/>
      <c r="K27" s="71"/>
      <c r="L27" s="71"/>
      <c r="M27" s="71"/>
      <c r="N27" s="71"/>
      <c r="O27" s="71">
        <f t="shared" si="0"/>
        <v>144400000</v>
      </c>
    </row>
    <row r="28" spans="2:15" x14ac:dyDescent="0.25">
      <c r="B28" s="26" t="s">
        <v>58</v>
      </c>
      <c r="C28" s="21">
        <v>13428500</v>
      </c>
      <c r="D28" s="92" t="s">
        <v>264</v>
      </c>
      <c r="E28" s="15" t="s">
        <v>265</v>
      </c>
      <c r="F28" s="71">
        <v>1812000</v>
      </c>
      <c r="G28" s="91"/>
      <c r="H28" s="71"/>
      <c r="I28" s="71">
        <v>13428500</v>
      </c>
      <c r="J28" s="71"/>
      <c r="K28" s="71"/>
      <c r="L28" s="71"/>
      <c r="M28" s="71"/>
      <c r="N28" s="71"/>
      <c r="O28" s="71">
        <f t="shared" si="0"/>
        <v>13428500</v>
      </c>
    </row>
    <row r="29" spans="2:15" x14ac:dyDescent="0.25">
      <c r="B29" s="26" t="s">
        <v>59</v>
      </c>
      <c r="C29" s="21">
        <v>20400000</v>
      </c>
      <c r="D29" s="92"/>
      <c r="E29" s="15" t="s">
        <v>364</v>
      </c>
      <c r="F29" s="71">
        <v>10000000</v>
      </c>
      <c r="G29" s="91"/>
      <c r="H29" s="71"/>
      <c r="I29" s="71">
        <v>20400000</v>
      </c>
      <c r="J29" s="71"/>
      <c r="K29" s="71"/>
      <c r="L29" s="71"/>
      <c r="M29" s="71"/>
      <c r="N29" s="71"/>
      <c r="O29" s="71">
        <f t="shared" si="0"/>
        <v>20400000</v>
      </c>
    </row>
    <row r="30" spans="2:15" x14ac:dyDescent="0.25">
      <c r="B30" s="26" t="s">
        <v>60</v>
      </c>
      <c r="C30" s="21">
        <v>134548000</v>
      </c>
      <c r="D30" s="92"/>
      <c r="E30" s="15"/>
      <c r="F30" s="71"/>
      <c r="G30" s="91"/>
      <c r="H30" s="71"/>
      <c r="I30" s="71"/>
      <c r="J30" s="71"/>
      <c r="K30" s="71"/>
      <c r="L30" s="71"/>
      <c r="M30" s="71"/>
      <c r="N30" s="71"/>
      <c r="O30" s="71">
        <f t="shared" si="0"/>
        <v>0</v>
      </c>
    </row>
    <row r="31" spans="2:15" x14ac:dyDescent="0.25">
      <c r="B31" s="26" t="s">
        <v>61</v>
      </c>
      <c r="C31" s="21">
        <v>17232000</v>
      </c>
      <c r="D31" s="92"/>
      <c r="E31" s="15"/>
      <c r="F31" s="71"/>
      <c r="G31" s="91"/>
      <c r="H31" s="71"/>
      <c r="I31" s="71"/>
      <c r="J31" s="71"/>
      <c r="K31" s="71"/>
      <c r="L31" s="71"/>
      <c r="M31" s="71"/>
      <c r="N31" s="71"/>
      <c r="O31" s="71">
        <f t="shared" si="0"/>
        <v>0</v>
      </c>
    </row>
    <row r="32" spans="2:15" x14ac:dyDescent="0.25">
      <c r="B32" s="26" t="s">
        <v>145</v>
      </c>
      <c r="C32" s="21">
        <v>9278000</v>
      </c>
      <c r="D32" s="86"/>
      <c r="E32" s="15"/>
      <c r="F32" s="71"/>
      <c r="G32" s="91"/>
      <c r="H32" s="71"/>
      <c r="I32" s="71"/>
      <c r="J32" s="71"/>
      <c r="K32" s="71"/>
      <c r="L32" s="71"/>
      <c r="M32" s="71"/>
      <c r="N32" s="71"/>
      <c r="O32" s="71">
        <f t="shared" si="0"/>
        <v>0</v>
      </c>
    </row>
    <row r="33" spans="2:15" x14ac:dyDescent="0.25">
      <c r="B33" s="26" t="s">
        <v>62</v>
      </c>
      <c r="C33" s="21">
        <v>1800000</v>
      </c>
      <c r="D33" s="86"/>
      <c r="E33" s="15"/>
      <c r="F33" s="71"/>
      <c r="G33" s="91"/>
      <c r="H33" s="71"/>
      <c r="I33" s="71"/>
      <c r="J33" s="71"/>
      <c r="K33" s="71"/>
      <c r="L33" s="71"/>
      <c r="M33" s="71"/>
      <c r="N33" s="71"/>
      <c r="O33" s="71">
        <f t="shared" si="0"/>
        <v>0</v>
      </c>
    </row>
    <row r="34" spans="2:15" x14ac:dyDescent="0.25">
      <c r="B34" s="26" t="s">
        <v>64</v>
      </c>
      <c r="C34" s="21">
        <v>8000000</v>
      </c>
      <c r="D34" s="86"/>
      <c r="E34" s="16" t="s">
        <v>266</v>
      </c>
      <c r="F34" s="97">
        <f>SUM(F35:F50)</f>
        <v>1566367500</v>
      </c>
      <c r="G34" s="91"/>
      <c r="H34" s="71"/>
      <c r="I34" s="71"/>
      <c r="J34" s="71"/>
      <c r="K34" s="71"/>
      <c r="L34" s="71"/>
      <c r="M34" s="71"/>
      <c r="N34" s="71"/>
      <c r="O34" s="71">
        <f t="shared" si="0"/>
        <v>0</v>
      </c>
    </row>
    <row r="35" spans="2:15" x14ac:dyDescent="0.25">
      <c r="B35" s="26" t="s">
        <v>65</v>
      </c>
      <c r="C35" s="21">
        <v>15000000</v>
      </c>
      <c r="D35" s="92" t="s">
        <v>267</v>
      </c>
      <c r="E35" s="15" t="s">
        <v>268</v>
      </c>
      <c r="F35" s="71">
        <v>60000000</v>
      </c>
      <c r="G35" s="91"/>
      <c r="H35" s="71"/>
      <c r="I35" s="71"/>
      <c r="J35" s="71"/>
      <c r="K35" s="71"/>
      <c r="L35" s="71"/>
      <c r="M35" s="71"/>
      <c r="N35" s="71"/>
      <c r="O35" s="71">
        <f t="shared" si="0"/>
        <v>0</v>
      </c>
    </row>
    <row r="36" spans="2:15" x14ac:dyDescent="0.25">
      <c r="B36" s="26" t="s">
        <v>66</v>
      </c>
      <c r="C36" s="21">
        <v>14904000</v>
      </c>
      <c r="D36" s="92" t="s">
        <v>269</v>
      </c>
      <c r="E36" s="15" t="s">
        <v>270</v>
      </c>
      <c r="F36" s="71">
        <v>475000000</v>
      </c>
      <c r="G36" s="91"/>
      <c r="H36" s="71"/>
      <c r="I36" s="71"/>
      <c r="J36" s="71"/>
      <c r="K36" s="71"/>
      <c r="L36" s="71"/>
      <c r="M36" s="71"/>
      <c r="N36" s="71"/>
      <c r="O36" s="71">
        <f t="shared" si="0"/>
        <v>0</v>
      </c>
    </row>
    <row r="37" spans="2:15" x14ac:dyDescent="0.25">
      <c r="B37" s="26" t="s">
        <v>67</v>
      </c>
      <c r="C37" s="21">
        <v>10000000</v>
      </c>
      <c r="D37" s="92" t="s">
        <v>271</v>
      </c>
      <c r="E37" s="15" t="s">
        <v>272</v>
      </c>
      <c r="F37" s="71">
        <v>65000000</v>
      </c>
      <c r="G37" s="91"/>
      <c r="H37" s="71"/>
      <c r="I37" s="71"/>
      <c r="J37" s="71"/>
      <c r="K37" s="71"/>
      <c r="L37" s="71"/>
      <c r="M37" s="71"/>
      <c r="N37" s="71"/>
      <c r="O37" s="71">
        <f t="shared" si="0"/>
        <v>0</v>
      </c>
    </row>
    <row r="38" spans="2:15" x14ac:dyDescent="0.25">
      <c r="B38" s="26" t="s">
        <v>132</v>
      </c>
      <c r="C38" s="21">
        <v>10000000</v>
      </c>
      <c r="D38" s="92" t="s">
        <v>273</v>
      </c>
      <c r="E38" s="15" t="s">
        <v>274</v>
      </c>
      <c r="F38" s="71">
        <v>60000000</v>
      </c>
      <c r="G38" s="91"/>
      <c r="H38" s="71"/>
      <c r="I38" s="71"/>
      <c r="J38" s="71"/>
      <c r="K38" s="71"/>
      <c r="L38" s="71"/>
      <c r="M38" s="71"/>
      <c r="N38" s="71"/>
      <c r="O38" s="71">
        <f t="shared" si="0"/>
        <v>0</v>
      </c>
    </row>
    <row r="39" spans="2:15" s="67" customFormat="1" x14ac:dyDescent="0.25">
      <c r="B39" s="68" t="s">
        <v>188</v>
      </c>
      <c r="C39" s="69">
        <v>16500000</v>
      </c>
      <c r="D39" s="92" t="s">
        <v>275</v>
      </c>
      <c r="E39" s="15" t="s">
        <v>276</v>
      </c>
      <c r="F39" s="71">
        <v>155100000</v>
      </c>
      <c r="G39" s="91"/>
      <c r="H39" s="74"/>
      <c r="I39" s="74"/>
      <c r="J39" s="74"/>
      <c r="K39" s="74"/>
      <c r="L39" s="74"/>
      <c r="M39" s="74"/>
      <c r="N39" s="74"/>
      <c r="O39" s="71">
        <f t="shared" si="0"/>
        <v>0</v>
      </c>
    </row>
    <row r="40" spans="2:15" x14ac:dyDescent="0.25">
      <c r="B40" s="26" t="s">
        <v>189</v>
      </c>
      <c r="C40" s="21">
        <v>7600000</v>
      </c>
      <c r="D40" s="92" t="s">
        <v>277</v>
      </c>
      <c r="E40" s="15" t="s">
        <v>278</v>
      </c>
      <c r="F40" s="71">
        <f>65000000+5000000</f>
        <v>70000000</v>
      </c>
      <c r="G40" s="91"/>
      <c r="H40" s="71"/>
      <c r="I40" s="71"/>
      <c r="J40" s="71"/>
      <c r="K40" s="71"/>
      <c r="L40" s="71"/>
      <c r="M40" s="71"/>
      <c r="N40" s="71"/>
      <c r="O40" s="71">
        <f t="shared" si="0"/>
        <v>0</v>
      </c>
    </row>
    <row r="41" spans="2:15" x14ac:dyDescent="0.25">
      <c r="B41" s="26" t="s">
        <v>194</v>
      </c>
      <c r="C41" s="21">
        <v>1250000</v>
      </c>
      <c r="D41" s="92" t="s">
        <v>279</v>
      </c>
      <c r="E41" s="15" t="s">
        <v>280</v>
      </c>
      <c r="F41" s="71">
        <v>150000000</v>
      </c>
      <c r="G41" s="91"/>
      <c r="H41" s="71"/>
      <c r="I41" s="71"/>
      <c r="J41" s="71"/>
      <c r="K41" s="71"/>
      <c r="L41" s="71"/>
      <c r="M41" s="71"/>
      <c r="N41" s="71"/>
      <c r="O41" s="71">
        <f t="shared" si="0"/>
        <v>0</v>
      </c>
    </row>
    <row r="42" spans="2:15" x14ac:dyDescent="0.25">
      <c r="B42" s="26"/>
      <c r="C42" s="21"/>
      <c r="D42" s="92" t="s">
        <v>281</v>
      </c>
      <c r="E42" s="15" t="s">
        <v>282</v>
      </c>
      <c r="F42" s="71">
        <v>85000000</v>
      </c>
      <c r="G42" s="91"/>
      <c r="H42" s="71"/>
      <c r="I42" s="71"/>
      <c r="J42" s="71"/>
      <c r="K42" s="71"/>
      <c r="L42" s="71"/>
      <c r="M42" s="71"/>
      <c r="N42" s="71"/>
      <c r="O42" s="71"/>
    </row>
    <row r="43" spans="2:15" x14ac:dyDescent="0.25">
      <c r="B43" s="16" t="s">
        <v>69</v>
      </c>
      <c r="C43" s="13">
        <f>SUM(C44:C60)</f>
        <v>1556267500</v>
      </c>
      <c r="D43" s="92" t="s">
        <v>283</v>
      </c>
      <c r="E43" s="15" t="s">
        <v>284</v>
      </c>
      <c r="F43" s="71">
        <v>7000000</v>
      </c>
      <c r="G43" s="91"/>
      <c r="H43" s="71"/>
      <c r="I43" s="71"/>
      <c r="J43" s="71"/>
      <c r="K43" s="71"/>
      <c r="L43" s="71"/>
      <c r="M43" s="71"/>
      <c r="N43" s="71"/>
      <c r="O43" s="71"/>
    </row>
    <row r="44" spans="2:15" x14ac:dyDescent="0.25">
      <c r="B44" s="26" t="s">
        <v>70</v>
      </c>
      <c r="C44" s="21">
        <v>56072000</v>
      </c>
      <c r="D44" s="92" t="s">
        <v>285</v>
      </c>
      <c r="E44" s="15" t="s">
        <v>286</v>
      </c>
      <c r="F44" s="71">
        <f>60000000+142000000</f>
        <v>202000000</v>
      </c>
      <c r="G44" s="91"/>
      <c r="H44" s="71"/>
      <c r="I44" s="71"/>
      <c r="J44" s="71"/>
      <c r="K44" s="71"/>
      <c r="L44" s="71"/>
      <c r="M44" s="71"/>
      <c r="N44" s="71"/>
      <c r="O44" s="71"/>
    </row>
    <row r="45" spans="2:15" x14ac:dyDescent="0.25">
      <c r="B45" s="26" t="s">
        <v>71</v>
      </c>
      <c r="C45" s="21">
        <v>77195500</v>
      </c>
      <c r="D45" s="92" t="s">
        <v>287</v>
      </c>
      <c r="E45" s="15" t="s">
        <v>288</v>
      </c>
      <c r="F45" s="71">
        <f>56072000+77195500</f>
        <v>133267500</v>
      </c>
      <c r="G45" s="91"/>
      <c r="H45" s="71"/>
      <c r="I45" s="71"/>
      <c r="J45" s="71"/>
      <c r="K45" s="71"/>
      <c r="L45" s="71"/>
      <c r="M45" s="71"/>
      <c r="N45" s="71"/>
      <c r="O45" s="71"/>
    </row>
    <row r="46" spans="2:15" x14ac:dyDescent="0.25">
      <c r="B46" s="26" t="s">
        <v>72</v>
      </c>
      <c r="C46" s="21">
        <v>150000000</v>
      </c>
      <c r="D46" s="92" t="s">
        <v>289</v>
      </c>
      <c r="E46" s="15" t="s">
        <v>290</v>
      </c>
      <c r="F46" s="71">
        <v>6000000</v>
      </c>
      <c r="G46" s="91"/>
      <c r="H46" s="71"/>
      <c r="I46" s="71"/>
      <c r="J46" s="71"/>
      <c r="K46" s="71"/>
      <c r="L46" s="71"/>
      <c r="M46" s="71"/>
      <c r="N46" s="71"/>
      <c r="O46" s="71"/>
    </row>
    <row r="47" spans="2:15" s="54" customFormat="1" x14ac:dyDescent="0.25">
      <c r="B47" s="51" t="s">
        <v>166</v>
      </c>
      <c r="C47" s="52">
        <v>85000000</v>
      </c>
      <c r="D47" s="92" t="s">
        <v>291</v>
      </c>
      <c r="E47" s="15" t="s">
        <v>292</v>
      </c>
      <c r="F47" s="71">
        <v>80000000</v>
      </c>
      <c r="G47" s="91"/>
      <c r="H47" s="75"/>
      <c r="I47" s="75"/>
      <c r="J47" s="75"/>
      <c r="K47" s="75"/>
      <c r="L47" s="75"/>
      <c r="M47" s="75"/>
      <c r="N47" s="75"/>
      <c r="O47" s="75"/>
    </row>
    <row r="48" spans="2:15" x14ac:dyDescent="0.25">
      <c r="B48" s="22" t="s">
        <v>74</v>
      </c>
      <c r="C48" s="21">
        <v>7000000</v>
      </c>
      <c r="D48" s="92" t="s">
        <v>293</v>
      </c>
      <c r="E48" s="15" t="s">
        <v>294</v>
      </c>
      <c r="F48" s="71">
        <v>16500000</v>
      </c>
      <c r="G48" s="91"/>
      <c r="H48" s="71"/>
      <c r="I48" s="71"/>
      <c r="J48" s="71"/>
      <c r="K48" s="71"/>
      <c r="L48" s="71"/>
      <c r="M48" s="71"/>
      <c r="N48" s="71"/>
      <c r="O48" s="71"/>
    </row>
    <row r="49" spans="2:15" x14ac:dyDescent="0.25">
      <c r="B49" s="22" t="s">
        <v>110</v>
      </c>
      <c r="C49" s="21">
        <v>65000000</v>
      </c>
      <c r="D49" s="86"/>
      <c r="E49" s="15" t="s">
        <v>295</v>
      </c>
      <c r="F49" s="71">
        <v>1500000</v>
      </c>
      <c r="G49" s="91"/>
      <c r="H49" s="71"/>
      <c r="I49" s="71"/>
      <c r="J49" s="71"/>
      <c r="K49" s="71"/>
      <c r="L49" s="71"/>
      <c r="M49" s="71"/>
      <c r="N49" s="71"/>
      <c r="O49" s="71"/>
    </row>
    <row r="50" spans="2:15" s="38" customFormat="1" x14ac:dyDescent="0.25">
      <c r="B50" s="35" t="s">
        <v>150</v>
      </c>
      <c r="C50" s="36">
        <v>60000000</v>
      </c>
      <c r="D50" s="86"/>
      <c r="E50" s="15"/>
      <c r="F50" s="71"/>
      <c r="G50" s="91"/>
      <c r="H50" s="76"/>
      <c r="I50" s="76"/>
      <c r="J50" s="76"/>
      <c r="K50" s="76"/>
      <c r="L50" s="76"/>
      <c r="M50" s="76"/>
      <c r="N50" s="76"/>
      <c r="O50" s="76"/>
    </row>
    <row r="51" spans="2:15" x14ac:dyDescent="0.25">
      <c r="B51" s="22" t="s">
        <v>77</v>
      </c>
      <c r="C51" s="21">
        <v>60000000</v>
      </c>
      <c r="D51" s="86"/>
      <c r="E51" s="16" t="s">
        <v>296</v>
      </c>
      <c r="F51" s="97">
        <f>SUM(F52:F73)</f>
        <v>538234800</v>
      </c>
      <c r="G51" s="91"/>
      <c r="H51" s="71"/>
      <c r="I51" s="71"/>
      <c r="J51" s="71"/>
      <c r="K51" s="71"/>
      <c r="L51" s="71"/>
      <c r="M51" s="71"/>
      <c r="N51" s="71"/>
      <c r="O51" s="71"/>
    </row>
    <row r="52" spans="2:15" s="50" customFormat="1" x14ac:dyDescent="0.25">
      <c r="B52" s="47" t="s">
        <v>78</v>
      </c>
      <c r="C52" s="48">
        <v>275000000</v>
      </c>
      <c r="D52" s="92" t="s">
        <v>329</v>
      </c>
      <c r="E52" s="15" t="s">
        <v>333</v>
      </c>
      <c r="F52" s="71">
        <f>6120000+14400000+13428500+20400000</f>
        <v>54348500</v>
      </c>
      <c r="G52" s="91"/>
      <c r="H52" s="77"/>
      <c r="I52" s="77"/>
      <c r="J52" s="77"/>
      <c r="K52" s="77"/>
      <c r="L52" s="77"/>
      <c r="M52" s="77"/>
      <c r="N52" s="77"/>
      <c r="O52" s="77"/>
    </row>
    <row r="53" spans="2:15" x14ac:dyDescent="0.25">
      <c r="B53" s="22" t="s">
        <v>79</v>
      </c>
      <c r="C53" s="21">
        <f>15000000+50000000</f>
        <v>65000000</v>
      </c>
      <c r="D53" s="92" t="s">
        <v>332</v>
      </c>
      <c r="E53" s="15" t="s">
        <v>330</v>
      </c>
      <c r="F53" s="71">
        <f>17232000+9278000</f>
        <v>26510000</v>
      </c>
      <c r="G53" s="91"/>
      <c r="H53" s="71"/>
      <c r="I53" s="71"/>
      <c r="J53" s="71"/>
      <c r="K53" s="71"/>
      <c r="L53" s="71"/>
      <c r="M53" s="71"/>
      <c r="N53" s="71"/>
      <c r="O53" s="71"/>
    </row>
    <row r="54" spans="2:15" x14ac:dyDescent="0.25">
      <c r="B54" s="22" t="s">
        <v>165</v>
      </c>
      <c r="C54" s="21">
        <v>60000000</v>
      </c>
      <c r="D54" s="92" t="s">
        <v>297</v>
      </c>
      <c r="E54" s="15" t="s">
        <v>298</v>
      </c>
      <c r="F54" s="71">
        <v>29684000</v>
      </c>
      <c r="G54" s="91"/>
      <c r="H54" s="71"/>
      <c r="I54" s="71"/>
      <c r="J54" s="71"/>
      <c r="K54" s="71"/>
      <c r="L54" s="71"/>
      <c r="M54" s="71"/>
      <c r="N54" s="71"/>
      <c r="O54" s="71"/>
    </row>
    <row r="55" spans="2:15" x14ac:dyDescent="0.25">
      <c r="B55" s="22" t="s">
        <v>138</v>
      </c>
      <c r="C55" s="21">
        <v>80000000</v>
      </c>
      <c r="D55" s="92" t="s">
        <v>299</v>
      </c>
      <c r="E55" s="15" t="s">
        <v>300</v>
      </c>
      <c r="F55" s="71">
        <f>7116000+26316000</f>
        <v>33432000</v>
      </c>
      <c r="G55" s="91"/>
      <c r="H55" s="71"/>
      <c r="I55" s="71"/>
      <c r="J55" s="71"/>
      <c r="K55" s="71"/>
      <c r="L55" s="71"/>
      <c r="M55" s="71"/>
      <c r="N55" s="71"/>
      <c r="O55" s="71"/>
    </row>
    <row r="56" spans="2:15" x14ac:dyDescent="0.25">
      <c r="B56" s="22" t="s">
        <v>80</v>
      </c>
      <c r="C56" s="21">
        <v>1500000</v>
      </c>
      <c r="D56" s="92" t="s">
        <v>301</v>
      </c>
      <c r="E56" s="15" t="s">
        <v>302</v>
      </c>
      <c r="F56" s="71">
        <v>8748000</v>
      </c>
      <c r="G56" s="91"/>
      <c r="H56" s="71"/>
      <c r="I56" s="71"/>
      <c r="J56" s="71"/>
      <c r="K56" s="71"/>
      <c r="L56" s="71"/>
      <c r="M56" s="71"/>
      <c r="N56" s="71"/>
      <c r="O56" s="71"/>
    </row>
    <row r="57" spans="2:15" x14ac:dyDescent="0.25">
      <c r="B57" s="22" t="s">
        <v>90</v>
      </c>
      <c r="C57" s="21">
        <v>6000000</v>
      </c>
      <c r="D57" s="92" t="s">
        <v>303</v>
      </c>
      <c r="E57" s="15" t="s">
        <v>304</v>
      </c>
      <c r="F57" s="71">
        <v>5400000</v>
      </c>
      <c r="G57" s="91"/>
      <c r="H57" s="71">
        <v>12000000</v>
      </c>
      <c r="I57" s="71"/>
      <c r="J57" s="71"/>
      <c r="K57" s="71"/>
      <c r="L57" s="71"/>
      <c r="M57" s="71"/>
      <c r="N57" s="71"/>
      <c r="O57" s="71"/>
    </row>
    <row r="58" spans="2:15" x14ac:dyDescent="0.25">
      <c r="B58" s="22" t="s">
        <v>137</v>
      </c>
      <c r="C58" s="21">
        <v>342000000</v>
      </c>
      <c r="D58" s="92" t="s">
        <v>305</v>
      </c>
      <c r="E58" s="15" t="s">
        <v>306</v>
      </c>
      <c r="F58" s="71">
        <v>7200000</v>
      </c>
      <c r="G58" s="91"/>
      <c r="H58" s="71"/>
      <c r="I58" s="71"/>
      <c r="J58" s="71"/>
      <c r="K58" s="71"/>
      <c r="L58" s="71"/>
      <c r="M58" s="71"/>
      <c r="N58" s="71"/>
      <c r="O58" s="71"/>
    </row>
    <row r="59" spans="2:15" x14ac:dyDescent="0.25">
      <c r="B59" s="22" t="s">
        <v>167</v>
      </c>
      <c r="C59" s="21">
        <v>16500000</v>
      </c>
      <c r="D59" s="92" t="s">
        <v>307</v>
      </c>
      <c r="E59" s="15" t="s">
        <v>308</v>
      </c>
      <c r="F59" s="71">
        <v>18006000</v>
      </c>
      <c r="G59" s="91"/>
      <c r="H59" s="71"/>
      <c r="I59" s="71"/>
      <c r="J59" s="71"/>
      <c r="K59" s="71"/>
      <c r="L59" s="71"/>
      <c r="M59" s="71"/>
      <c r="N59" s="71"/>
      <c r="O59" s="71"/>
    </row>
    <row r="60" spans="2:15" x14ac:dyDescent="0.25">
      <c r="B60" s="22" t="s">
        <v>126</v>
      </c>
      <c r="C60" s="21">
        <v>150000000</v>
      </c>
      <c r="D60" s="92" t="s">
        <v>309</v>
      </c>
      <c r="E60" s="15" t="s">
        <v>310</v>
      </c>
      <c r="F60" s="71">
        <v>18006000</v>
      </c>
      <c r="G60" s="22"/>
      <c r="H60" s="71"/>
      <c r="I60" s="71"/>
      <c r="J60" s="71"/>
      <c r="K60" s="71"/>
      <c r="L60" s="71"/>
      <c r="M60" s="71"/>
      <c r="N60" s="71"/>
      <c r="O60" s="71"/>
    </row>
    <row r="61" spans="2:15" x14ac:dyDescent="0.25">
      <c r="B61" s="22"/>
      <c r="C61" s="21"/>
      <c r="D61" s="92" t="s">
        <v>311</v>
      </c>
      <c r="E61" s="15" t="s">
        <v>312</v>
      </c>
      <c r="F61" s="71">
        <v>23771000</v>
      </c>
      <c r="G61" s="22"/>
      <c r="H61" s="71"/>
      <c r="I61" s="71"/>
      <c r="J61" s="71"/>
      <c r="K61" s="71"/>
      <c r="L61" s="71"/>
      <c r="M61" s="71"/>
      <c r="N61" s="71"/>
      <c r="O61" s="71"/>
    </row>
    <row r="62" spans="2:15" ht="31.5" x14ac:dyDescent="0.25">
      <c r="B62" s="16" t="s">
        <v>91</v>
      </c>
      <c r="C62" s="13">
        <f>SUM(C63:C91)</f>
        <v>512317300</v>
      </c>
      <c r="D62" s="92" t="s">
        <v>313</v>
      </c>
      <c r="E62" s="93" t="s">
        <v>314</v>
      </c>
      <c r="F62" s="71">
        <f>6682000+11000000</f>
        <v>17682000</v>
      </c>
      <c r="G62" s="22"/>
      <c r="H62" s="71"/>
      <c r="I62" s="71"/>
      <c r="J62" s="71"/>
      <c r="K62" s="71"/>
      <c r="L62" s="71"/>
      <c r="M62" s="71"/>
      <c r="N62" s="71"/>
      <c r="O62" s="71"/>
    </row>
    <row r="63" spans="2:15" x14ac:dyDescent="0.25">
      <c r="B63" s="22" t="s">
        <v>92</v>
      </c>
      <c r="C63" s="21">
        <f>7116000+19200000</f>
        <v>26316000</v>
      </c>
      <c r="D63" s="92" t="s">
        <v>315</v>
      </c>
      <c r="E63" s="15" t="s">
        <v>316</v>
      </c>
      <c r="F63" s="71">
        <v>67870000</v>
      </c>
      <c r="G63" s="16"/>
      <c r="H63" s="71"/>
      <c r="I63" s="71"/>
      <c r="J63" s="71"/>
      <c r="K63" s="71"/>
      <c r="L63" s="71"/>
      <c r="M63" s="71"/>
      <c r="N63" s="71"/>
      <c r="O63" s="71"/>
    </row>
    <row r="64" spans="2:15" x14ac:dyDescent="0.25">
      <c r="B64" s="22" t="s">
        <v>174</v>
      </c>
      <c r="C64" s="21">
        <v>8748000</v>
      </c>
      <c r="D64" s="92" t="s">
        <v>317</v>
      </c>
      <c r="E64" s="15" t="s">
        <v>318</v>
      </c>
      <c r="F64" s="71">
        <v>14156000</v>
      </c>
      <c r="G64" s="22"/>
      <c r="H64" s="71"/>
      <c r="I64" s="71"/>
      <c r="J64" s="71"/>
      <c r="K64" s="71"/>
      <c r="L64" s="71"/>
      <c r="M64" s="71"/>
      <c r="N64" s="71"/>
      <c r="O64" s="71"/>
    </row>
    <row r="65" spans="2:15" x14ac:dyDescent="0.25">
      <c r="B65" s="22" t="s">
        <v>182</v>
      </c>
      <c r="C65" s="21">
        <v>5466000</v>
      </c>
      <c r="D65" s="99">
        <v>0.16041666666666668</v>
      </c>
      <c r="E65" s="15" t="s">
        <v>336</v>
      </c>
      <c r="F65" s="71">
        <v>30324000</v>
      </c>
      <c r="G65" s="22"/>
      <c r="H65" s="71"/>
      <c r="I65" s="71"/>
      <c r="J65" s="71"/>
      <c r="K65" s="71"/>
      <c r="L65" s="71"/>
      <c r="M65" s="71"/>
      <c r="N65" s="71"/>
      <c r="O65" s="71"/>
    </row>
    <row r="66" spans="2:15" x14ac:dyDescent="0.25">
      <c r="B66" s="33" t="s">
        <v>118</v>
      </c>
      <c r="C66" s="21">
        <v>29684000</v>
      </c>
      <c r="D66" s="92" t="s">
        <v>334</v>
      </c>
      <c r="E66" s="15" t="s">
        <v>335</v>
      </c>
      <c r="F66" s="71">
        <v>20142000</v>
      </c>
      <c r="G66" s="22"/>
      <c r="H66" s="71"/>
      <c r="I66" s="71"/>
      <c r="J66" s="71"/>
      <c r="K66" s="71"/>
      <c r="L66" s="71"/>
      <c r="M66" s="71"/>
      <c r="N66" s="71"/>
      <c r="O66" s="71"/>
    </row>
    <row r="67" spans="2:15" x14ac:dyDescent="0.25">
      <c r="B67" s="22" t="s">
        <v>119</v>
      </c>
      <c r="C67" s="21">
        <v>30324000</v>
      </c>
      <c r="D67" s="92" t="s">
        <v>352</v>
      </c>
      <c r="E67" s="15" t="s">
        <v>353</v>
      </c>
      <c r="F67" s="71">
        <f>113400000+20082000</f>
        <v>133482000</v>
      </c>
      <c r="G67" s="33"/>
      <c r="H67" s="71"/>
      <c r="I67" s="71"/>
      <c r="J67" s="71"/>
      <c r="K67" s="71"/>
      <c r="L67" s="71"/>
      <c r="M67" s="71"/>
      <c r="N67" s="71"/>
      <c r="O67" s="71"/>
    </row>
    <row r="68" spans="2:15" x14ac:dyDescent="0.25">
      <c r="B68" s="22" t="s">
        <v>94</v>
      </c>
      <c r="C68" s="21">
        <v>7116000</v>
      </c>
      <c r="D68" s="92" t="s">
        <v>358</v>
      </c>
      <c r="E68" s="15" t="s">
        <v>362</v>
      </c>
      <c r="F68" s="71">
        <f>6340000+4290000</f>
        <v>10630000</v>
      </c>
      <c r="G68" s="22"/>
      <c r="H68" s="71"/>
      <c r="I68" s="71"/>
      <c r="J68" s="71"/>
      <c r="K68" s="71"/>
      <c r="L68" s="71"/>
      <c r="M68" s="71"/>
      <c r="N68" s="71"/>
      <c r="O68" s="71"/>
    </row>
    <row r="69" spans="2:15" x14ac:dyDescent="0.25">
      <c r="B69" s="22" t="s">
        <v>95</v>
      </c>
      <c r="C69" s="21">
        <v>18006000</v>
      </c>
      <c r="D69" s="92" t="s">
        <v>359</v>
      </c>
      <c r="E69" s="15" t="s">
        <v>370</v>
      </c>
      <c r="F69" s="71">
        <v>9161300</v>
      </c>
      <c r="G69" s="22"/>
      <c r="H69" s="71"/>
      <c r="I69" s="71"/>
      <c r="J69" s="71"/>
      <c r="K69" s="71"/>
      <c r="L69" s="71"/>
      <c r="M69" s="71"/>
      <c r="N69" s="71"/>
      <c r="O69" s="71"/>
    </row>
    <row r="70" spans="2:15" x14ac:dyDescent="0.25">
      <c r="B70" s="22" t="s">
        <v>96</v>
      </c>
      <c r="C70" s="21">
        <v>20142000</v>
      </c>
      <c r="D70" s="92" t="s">
        <v>360</v>
      </c>
      <c r="E70" s="15" t="s">
        <v>361</v>
      </c>
      <c r="F70" s="71">
        <v>4216000</v>
      </c>
      <c r="G70" s="22"/>
      <c r="H70" s="71"/>
      <c r="I70" s="71"/>
      <c r="J70" s="71"/>
      <c r="K70" s="71"/>
      <c r="L70" s="71"/>
      <c r="M70" s="71"/>
      <c r="N70" s="71"/>
      <c r="O70" s="71"/>
    </row>
    <row r="71" spans="2:15" x14ac:dyDescent="0.25">
      <c r="B71" s="22" t="s">
        <v>97</v>
      </c>
      <c r="C71" s="21">
        <v>18006000</v>
      </c>
      <c r="D71" s="92" t="s">
        <v>365</v>
      </c>
      <c r="E71" s="15" t="s">
        <v>366</v>
      </c>
      <c r="F71" s="71">
        <v>5466000</v>
      </c>
      <c r="G71" s="22"/>
      <c r="H71" s="71"/>
      <c r="I71" s="71"/>
      <c r="J71" s="71"/>
      <c r="K71" s="71"/>
      <c r="L71" s="71"/>
      <c r="M71" s="71"/>
      <c r="N71" s="71"/>
      <c r="O71" s="71"/>
    </row>
    <row r="72" spans="2:15" x14ac:dyDescent="0.25">
      <c r="B72" s="22" t="s">
        <v>120</v>
      </c>
      <c r="C72" s="21">
        <v>14506000</v>
      </c>
      <c r="D72" s="92"/>
      <c r="E72" s="15"/>
      <c r="F72" s="71"/>
      <c r="G72" s="22"/>
      <c r="H72" s="71"/>
      <c r="I72" s="71"/>
      <c r="J72" s="71"/>
      <c r="K72" s="71"/>
      <c r="L72" s="71"/>
      <c r="M72" s="71"/>
      <c r="N72" s="71"/>
      <c r="O72" s="71"/>
    </row>
    <row r="73" spans="2:15" x14ac:dyDescent="0.25">
      <c r="B73" s="22" t="s">
        <v>98</v>
      </c>
      <c r="C73" s="21">
        <v>6682000</v>
      </c>
      <c r="D73" s="92"/>
      <c r="E73" s="15"/>
      <c r="F73" s="71"/>
      <c r="G73" s="22"/>
      <c r="H73" s="71"/>
      <c r="I73" s="71"/>
      <c r="J73" s="71"/>
      <c r="K73" s="71"/>
      <c r="L73" s="71"/>
      <c r="M73" s="71"/>
      <c r="N73" s="71"/>
      <c r="O73" s="71"/>
    </row>
    <row r="74" spans="2:15" x14ac:dyDescent="0.25">
      <c r="B74" s="22" t="s">
        <v>171</v>
      </c>
      <c r="C74" s="21">
        <f>5500000+5500000</f>
        <v>11000000</v>
      </c>
      <c r="D74" s="21"/>
      <c r="E74" s="13" t="s">
        <v>322</v>
      </c>
      <c r="F74" s="100">
        <f>SUM(F75:F101)</f>
        <v>572267800</v>
      </c>
      <c r="G74" s="22"/>
      <c r="H74" s="71"/>
      <c r="I74" s="71"/>
      <c r="J74" s="71"/>
      <c r="K74" s="71"/>
      <c r="L74" s="71"/>
      <c r="M74" s="71"/>
      <c r="N74" s="71"/>
      <c r="O74" s="71"/>
    </row>
    <row r="75" spans="2:15" x14ac:dyDescent="0.25">
      <c r="B75" s="22" t="s">
        <v>101</v>
      </c>
      <c r="C75" s="21">
        <v>4426000</v>
      </c>
      <c r="D75" s="94" t="s">
        <v>323</v>
      </c>
      <c r="E75" s="21" t="s">
        <v>324</v>
      </c>
      <c r="F75" s="98">
        <v>93725000</v>
      </c>
      <c r="G75" s="22"/>
      <c r="H75" s="71"/>
      <c r="I75" s="71"/>
      <c r="J75" s="71"/>
      <c r="K75" s="71"/>
      <c r="L75" s="71"/>
      <c r="M75" s="71"/>
      <c r="N75" s="71"/>
      <c r="O75" s="71"/>
    </row>
    <row r="76" spans="2:15" x14ac:dyDescent="0.25">
      <c r="B76" s="22" t="s">
        <v>175</v>
      </c>
      <c r="C76" s="21">
        <v>4426000</v>
      </c>
      <c r="D76" s="94" t="s">
        <v>325</v>
      </c>
      <c r="E76" s="21" t="s">
        <v>326</v>
      </c>
      <c r="F76" s="71">
        <v>159621800</v>
      </c>
      <c r="G76" s="22"/>
      <c r="H76" s="71"/>
      <c r="I76" s="71"/>
      <c r="J76" s="71"/>
      <c r="K76" s="71"/>
      <c r="L76" s="71"/>
      <c r="M76" s="71"/>
      <c r="N76" s="71"/>
      <c r="O76" s="71"/>
    </row>
    <row r="77" spans="2:15" x14ac:dyDescent="0.25">
      <c r="B77" s="22" t="s">
        <v>103</v>
      </c>
      <c r="C77" s="21">
        <v>4967000</v>
      </c>
      <c r="D77" s="94" t="s">
        <v>331</v>
      </c>
      <c r="E77" s="21" t="s">
        <v>327</v>
      </c>
      <c r="F77" s="98">
        <v>2606000</v>
      </c>
      <c r="G77" s="22"/>
      <c r="H77" s="71"/>
      <c r="I77" s="71"/>
      <c r="J77" s="71"/>
      <c r="K77" s="71"/>
      <c r="L77" s="71"/>
      <c r="M77" s="71"/>
      <c r="N77" s="71"/>
      <c r="O77" s="71"/>
    </row>
    <row r="78" spans="2:15" x14ac:dyDescent="0.25">
      <c r="B78" s="22" t="s">
        <v>121</v>
      </c>
      <c r="C78" s="21">
        <v>22170000</v>
      </c>
      <c r="D78" s="21"/>
      <c r="E78" s="22" t="s">
        <v>208</v>
      </c>
      <c r="F78" s="21">
        <v>10800000</v>
      </c>
      <c r="G78" s="22"/>
      <c r="H78" s="71"/>
      <c r="I78" s="71"/>
      <c r="J78" s="71"/>
      <c r="K78" s="71"/>
      <c r="L78" s="71"/>
      <c r="M78" s="71"/>
      <c r="N78" s="71"/>
      <c r="O78" s="71"/>
    </row>
    <row r="79" spans="2:15" x14ac:dyDescent="0.25">
      <c r="B79" s="22" t="s">
        <v>177</v>
      </c>
      <c r="C79" s="21">
        <f>57600000+54000000+1800000</f>
        <v>113400000</v>
      </c>
      <c r="D79" s="21"/>
      <c r="E79" s="22" t="s">
        <v>107</v>
      </c>
      <c r="F79" s="21">
        <v>6024000</v>
      </c>
      <c r="G79" s="22"/>
      <c r="H79" s="71"/>
      <c r="I79" s="71"/>
      <c r="J79" s="71"/>
      <c r="K79" s="71"/>
      <c r="L79" s="71"/>
      <c r="M79" s="71"/>
      <c r="N79" s="71"/>
      <c r="O79" s="71"/>
    </row>
    <row r="80" spans="2:15" x14ac:dyDescent="0.25">
      <c r="B80" s="22" t="s">
        <v>168</v>
      </c>
      <c r="C80" s="21">
        <v>7200000</v>
      </c>
      <c r="D80" s="21"/>
      <c r="E80" s="22" t="s">
        <v>108</v>
      </c>
      <c r="F80" s="21">
        <v>8844000</v>
      </c>
      <c r="G80" s="22"/>
      <c r="H80" s="71"/>
      <c r="I80" s="71"/>
      <c r="J80" s="71"/>
      <c r="K80" s="71"/>
      <c r="L80" s="71"/>
      <c r="M80" s="71"/>
      <c r="N80" s="71"/>
      <c r="O80" s="71"/>
    </row>
    <row r="81" spans="2:15" x14ac:dyDescent="0.25">
      <c r="B81" s="22" t="s">
        <v>169</v>
      </c>
      <c r="C81" s="21">
        <v>6150000</v>
      </c>
      <c r="D81" s="21"/>
      <c r="E81" s="22" t="s">
        <v>128</v>
      </c>
      <c r="F81" s="21">
        <v>6930000</v>
      </c>
      <c r="G81" s="22"/>
      <c r="H81" s="71"/>
      <c r="I81" s="71"/>
      <c r="J81" s="71"/>
      <c r="K81" s="71"/>
      <c r="L81" s="71"/>
      <c r="M81" s="71"/>
      <c r="N81" s="71"/>
      <c r="O81" s="71"/>
    </row>
    <row r="82" spans="2:15" x14ac:dyDescent="0.25">
      <c r="B82" s="22" t="s">
        <v>172</v>
      </c>
      <c r="C82" s="21">
        <v>23771000</v>
      </c>
      <c r="D82" s="21"/>
      <c r="E82" s="22" t="s">
        <v>129</v>
      </c>
      <c r="F82" s="21">
        <v>47480000</v>
      </c>
      <c r="G82" s="22"/>
      <c r="H82" s="71"/>
      <c r="I82" s="71"/>
      <c r="J82" s="71"/>
      <c r="K82" s="71"/>
      <c r="L82" s="71"/>
      <c r="M82" s="71"/>
      <c r="N82" s="71"/>
      <c r="O82" s="71"/>
    </row>
    <row r="83" spans="2:15" x14ac:dyDescent="0.25">
      <c r="B83" s="22" t="s">
        <v>178</v>
      </c>
      <c r="C83" s="21">
        <v>5400000</v>
      </c>
      <c r="D83" s="94" t="s">
        <v>367</v>
      </c>
      <c r="E83" s="22" t="s">
        <v>112</v>
      </c>
      <c r="F83" s="21">
        <v>14000000</v>
      </c>
      <c r="G83" s="22"/>
      <c r="H83" s="71"/>
      <c r="I83" s="71"/>
      <c r="J83" s="71"/>
      <c r="K83" s="71"/>
      <c r="L83" s="71"/>
      <c r="M83" s="71"/>
      <c r="N83" s="71"/>
      <c r="O83" s="71"/>
    </row>
    <row r="84" spans="2:15" x14ac:dyDescent="0.25">
      <c r="B84" s="22" t="s">
        <v>179</v>
      </c>
      <c r="C84" s="21">
        <v>67870000</v>
      </c>
      <c r="D84" s="94" t="s">
        <v>368</v>
      </c>
      <c r="E84" s="22" t="s">
        <v>371</v>
      </c>
      <c r="F84" s="21">
        <f>17500000+17500000+25000000+4950000</f>
        <v>64950000</v>
      </c>
      <c r="G84" s="22"/>
      <c r="H84" s="71"/>
      <c r="I84" s="71"/>
      <c r="J84" s="71"/>
      <c r="K84" s="71"/>
      <c r="L84" s="71"/>
      <c r="M84" s="71"/>
      <c r="N84" s="71"/>
      <c r="O84" s="71"/>
    </row>
    <row r="85" spans="2:15" x14ac:dyDescent="0.25">
      <c r="B85" s="22" t="s">
        <v>180</v>
      </c>
      <c r="C85" s="21">
        <v>14156000</v>
      </c>
      <c r="D85" s="94" t="s">
        <v>341</v>
      </c>
      <c r="E85" s="22" t="s">
        <v>176</v>
      </c>
      <c r="F85" s="21">
        <v>8556000</v>
      </c>
      <c r="G85" s="22"/>
      <c r="H85" s="71"/>
      <c r="I85" s="71"/>
      <c r="J85" s="71"/>
      <c r="K85" s="71"/>
      <c r="L85" s="71"/>
      <c r="M85" s="71"/>
      <c r="N85" s="71"/>
      <c r="O85" s="71"/>
    </row>
    <row r="86" spans="2:15" x14ac:dyDescent="0.25">
      <c r="B86" s="22" t="s">
        <v>122</v>
      </c>
      <c r="C86" s="21">
        <v>2586000</v>
      </c>
      <c r="D86" s="94" t="s">
        <v>337</v>
      </c>
      <c r="E86" s="22" t="s">
        <v>338</v>
      </c>
      <c r="F86" s="21">
        <v>4500000</v>
      </c>
      <c r="G86" s="22"/>
      <c r="H86" s="71"/>
      <c r="I86" s="71"/>
      <c r="J86" s="71"/>
      <c r="K86" s="71"/>
      <c r="L86" s="71"/>
      <c r="M86" s="71"/>
      <c r="N86" s="71"/>
      <c r="O86" s="71"/>
    </row>
    <row r="87" spans="2:15" x14ac:dyDescent="0.25">
      <c r="B87" s="22" t="s">
        <v>193</v>
      </c>
      <c r="C87" s="21">
        <v>6340000</v>
      </c>
      <c r="D87" s="94" t="s">
        <v>339</v>
      </c>
      <c r="E87" s="22" t="s">
        <v>340</v>
      </c>
      <c r="F87" s="21">
        <v>43000000</v>
      </c>
      <c r="G87" s="22"/>
      <c r="H87" s="71"/>
      <c r="I87" s="71"/>
      <c r="J87" s="71"/>
      <c r="K87" s="71"/>
      <c r="L87" s="71"/>
      <c r="M87" s="71"/>
      <c r="N87" s="71"/>
      <c r="O87" s="71"/>
    </row>
    <row r="88" spans="2:15" x14ac:dyDescent="0.25">
      <c r="B88" s="22" t="s">
        <v>190</v>
      </c>
      <c r="C88" s="21">
        <v>4216000</v>
      </c>
      <c r="D88" s="94" t="s">
        <v>342</v>
      </c>
      <c r="E88" s="22" t="s">
        <v>369</v>
      </c>
      <c r="F88" s="21">
        <v>11000000</v>
      </c>
      <c r="G88" s="22"/>
      <c r="H88" s="71"/>
      <c r="I88" s="71"/>
      <c r="J88" s="71"/>
      <c r="K88" s="71"/>
      <c r="L88" s="71"/>
      <c r="M88" s="71"/>
      <c r="N88" s="71"/>
      <c r="O88" s="71"/>
    </row>
    <row r="89" spans="2:15" x14ac:dyDescent="0.25">
      <c r="B89" s="22" t="s">
        <v>191</v>
      </c>
      <c r="C89" s="21">
        <v>20082000</v>
      </c>
      <c r="D89" s="94" t="s">
        <v>343</v>
      </c>
      <c r="E89" s="22" t="s">
        <v>186</v>
      </c>
      <c r="F89" s="21">
        <v>17550000</v>
      </c>
      <c r="G89" s="22"/>
      <c r="H89" s="71"/>
      <c r="I89" s="71"/>
      <c r="J89" s="71"/>
      <c r="K89" s="71"/>
      <c r="L89" s="71"/>
      <c r="M89" s="71"/>
      <c r="N89" s="71"/>
      <c r="O89" s="71"/>
    </row>
    <row r="90" spans="2:15" x14ac:dyDescent="0.25">
      <c r="B90" s="22" t="s">
        <v>192</v>
      </c>
      <c r="C90" s="21">
        <v>9161300</v>
      </c>
      <c r="D90" s="94" t="s">
        <v>344</v>
      </c>
      <c r="E90" s="22" t="s">
        <v>345</v>
      </c>
      <c r="F90" s="21">
        <v>14506000</v>
      </c>
      <c r="G90" s="22"/>
      <c r="H90" s="71"/>
      <c r="I90" s="71"/>
      <c r="J90" s="71"/>
      <c r="K90" s="71"/>
      <c r="L90" s="71"/>
      <c r="M90" s="71"/>
      <c r="N90" s="71"/>
      <c r="O90" s="71"/>
    </row>
    <row r="91" spans="2:15" x14ac:dyDescent="0.25">
      <c r="B91" s="22"/>
      <c r="C91" s="21"/>
      <c r="D91" s="94" t="s">
        <v>346</v>
      </c>
      <c r="E91" s="22" t="s">
        <v>347</v>
      </c>
      <c r="F91" s="21">
        <f>4426000*2</f>
        <v>8852000</v>
      </c>
      <c r="G91" s="22"/>
      <c r="H91" s="71"/>
      <c r="I91" s="71"/>
      <c r="J91" s="71"/>
      <c r="K91" s="71"/>
      <c r="L91" s="71"/>
      <c r="M91" s="71"/>
      <c r="N91" s="71"/>
      <c r="O91" s="71"/>
    </row>
    <row r="92" spans="2:15" x14ac:dyDescent="0.25">
      <c r="B92" s="16" t="s">
        <v>104</v>
      </c>
      <c r="C92" s="13">
        <f>SUM(C93:C112)</f>
        <v>486160300</v>
      </c>
      <c r="D92" s="94" t="s">
        <v>348</v>
      </c>
      <c r="E92" s="22" t="s">
        <v>349</v>
      </c>
      <c r="F92" s="21">
        <v>4967000</v>
      </c>
      <c r="G92" s="22"/>
      <c r="H92" s="71"/>
      <c r="I92" s="71"/>
      <c r="J92" s="71"/>
      <c r="K92" s="71"/>
      <c r="L92" s="71"/>
      <c r="M92" s="71"/>
      <c r="N92" s="71"/>
      <c r="O92" s="71"/>
    </row>
    <row r="93" spans="2:15" x14ac:dyDescent="0.25">
      <c r="B93" s="22" t="s">
        <v>147</v>
      </c>
      <c r="C93" s="21">
        <v>50733000</v>
      </c>
      <c r="D93" s="94" t="s">
        <v>350</v>
      </c>
      <c r="E93" s="22" t="s">
        <v>351</v>
      </c>
      <c r="F93" s="21">
        <v>22170000</v>
      </c>
      <c r="G93" s="16"/>
      <c r="H93" s="71"/>
      <c r="I93" s="71"/>
      <c r="J93" s="71"/>
      <c r="K93" s="71"/>
      <c r="L93" s="71"/>
      <c r="M93" s="71"/>
      <c r="N93" s="71"/>
      <c r="O93" s="71"/>
    </row>
    <row r="94" spans="2:15" x14ac:dyDescent="0.25">
      <c r="B94" s="26" t="s">
        <v>173</v>
      </c>
      <c r="C94" s="21">
        <f>31050000+162000000-4050000+187300</f>
        <v>189187300</v>
      </c>
      <c r="D94" s="94" t="s">
        <v>354</v>
      </c>
      <c r="E94" s="22" t="s">
        <v>355</v>
      </c>
      <c r="F94" s="21">
        <v>6150000</v>
      </c>
      <c r="G94" s="22"/>
      <c r="H94" s="71"/>
      <c r="I94" s="71"/>
      <c r="J94" s="71"/>
      <c r="K94" s="71"/>
      <c r="L94" s="71"/>
      <c r="M94" s="71"/>
      <c r="N94" s="71"/>
      <c r="O94" s="71"/>
    </row>
    <row r="95" spans="2:15" x14ac:dyDescent="0.25">
      <c r="B95" s="22" t="s">
        <v>105</v>
      </c>
      <c r="C95" s="21">
        <v>2606000</v>
      </c>
      <c r="D95" s="94" t="s">
        <v>356</v>
      </c>
      <c r="E95" s="22" t="s">
        <v>357</v>
      </c>
      <c r="F95" s="21">
        <v>2586000</v>
      </c>
      <c r="G95" s="26"/>
      <c r="H95" s="71"/>
      <c r="I95" s="71"/>
      <c r="J95" s="71"/>
      <c r="K95" s="71"/>
      <c r="L95" s="71"/>
      <c r="M95" s="71"/>
      <c r="N95" s="71"/>
      <c r="O95" s="71"/>
    </row>
    <row r="96" spans="2:15" x14ac:dyDescent="0.25">
      <c r="B96" s="22" t="s">
        <v>208</v>
      </c>
      <c r="C96" s="21">
        <v>10800000</v>
      </c>
      <c r="D96" s="94" t="s">
        <v>372</v>
      </c>
      <c r="E96" s="22" t="s">
        <v>373</v>
      </c>
      <c r="F96" s="21">
        <v>13450000</v>
      </c>
      <c r="G96" s="22"/>
      <c r="H96" s="71"/>
      <c r="I96" s="71"/>
      <c r="J96" s="71"/>
      <c r="K96" s="71"/>
      <c r="L96" s="71"/>
      <c r="M96" s="71"/>
      <c r="N96" s="71"/>
      <c r="O96" s="71"/>
    </row>
    <row r="97" spans="2:15" x14ac:dyDescent="0.25">
      <c r="B97" s="22" t="s">
        <v>107</v>
      </c>
      <c r="C97" s="21">
        <v>6024000</v>
      </c>
      <c r="D97" s="94"/>
      <c r="E97" s="22"/>
      <c r="F97" s="21"/>
      <c r="G97" s="22"/>
      <c r="H97" s="71"/>
      <c r="I97" s="71"/>
      <c r="J97" s="71"/>
      <c r="K97" s="71"/>
      <c r="L97" s="71"/>
      <c r="M97" s="71"/>
      <c r="N97" s="71"/>
      <c r="O97" s="71"/>
    </row>
    <row r="98" spans="2:15" x14ac:dyDescent="0.25">
      <c r="B98" s="22" t="s">
        <v>108</v>
      </c>
      <c r="C98" s="21">
        <v>8844000</v>
      </c>
      <c r="D98" s="94"/>
      <c r="E98" s="22"/>
      <c r="F98" s="21"/>
      <c r="G98" s="22"/>
      <c r="H98" s="71"/>
      <c r="I98" s="71"/>
      <c r="J98" s="71"/>
      <c r="K98" s="71"/>
      <c r="L98" s="71"/>
      <c r="M98" s="71"/>
      <c r="N98" s="71"/>
      <c r="O98" s="71"/>
    </row>
    <row r="99" spans="2:15" x14ac:dyDescent="0.25">
      <c r="B99" s="22" t="s">
        <v>128</v>
      </c>
      <c r="C99" s="21">
        <v>6930000</v>
      </c>
      <c r="D99" s="94"/>
      <c r="E99" s="22"/>
      <c r="F99" s="21"/>
      <c r="G99" s="22"/>
      <c r="H99" s="71"/>
      <c r="I99" s="71"/>
      <c r="J99" s="71"/>
      <c r="K99" s="71"/>
      <c r="L99" s="71"/>
      <c r="M99" s="71"/>
      <c r="N99" s="71"/>
      <c r="O99" s="71"/>
    </row>
    <row r="100" spans="2:15" x14ac:dyDescent="0.25">
      <c r="B100" s="22" t="s">
        <v>129</v>
      </c>
      <c r="C100" s="21">
        <v>47480000</v>
      </c>
      <c r="D100" s="94"/>
      <c r="E100" s="22"/>
      <c r="F100" s="21"/>
      <c r="G100" s="22"/>
      <c r="H100" s="71">
        <v>47480000</v>
      </c>
      <c r="I100" s="71"/>
      <c r="J100" s="71"/>
      <c r="K100" s="71"/>
      <c r="L100" s="71"/>
      <c r="M100" s="71"/>
      <c r="N100" s="71"/>
      <c r="O100" s="71"/>
    </row>
    <row r="101" spans="2:15" x14ac:dyDescent="0.25">
      <c r="B101" s="22" t="s">
        <v>112</v>
      </c>
      <c r="C101" s="21">
        <v>14000000</v>
      </c>
      <c r="D101" s="94"/>
      <c r="E101" s="22"/>
      <c r="F101" s="21"/>
      <c r="G101" s="22"/>
      <c r="H101" s="71"/>
      <c r="I101" s="71"/>
      <c r="J101" s="71"/>
      <c r="K101" s="71"/>
      <c r="L101" s="71"/>
      <c r="M101" s="71"/>
      <c r="N101" s="71"/>
      <c r="O101" s="71"/>
    </row>
    <row r="102" spans="2:15" x14ac:dyDescent="0.25">
      <c r="B102" s="22" t="s">
        <v>81</v>
      </c>
      <c r="C102" s="21">
        <v>4950000</v>
      </c>
      <c r="D102" s="21"/>
      <c r="E102" s="21"/>
      <c r="F102" s="98"/>
      <c r="G102" s="22"/>
      <c r="H102" s="71"/>
      <c r="I102" s="71"/>
      <c r="J102" s="71"/>
      <c r="K102" s="71"/>
      <c r="L102" s="71"/>
      <c r="M102" s="71"/>
      <c r="N102" s="71"/>
      <c r="O102" s="71"/>
    </row>
    <row r="103" spans="2:15" x14ac:dyDescent="0.25">
      <c r="B103" s="22" t="s">
        <v>86</v>
      </c>
      <c r="C103" s="21">
        <v>17500000</v>
      </c>
      <c r="D103" s="21"/>
      <c r="E103" s="16" t="s">
        <v>109</v>
      </c>
      <c r="F103" s="13">
        <f>SUM(F104:F106)</f>
        <v>30000000</v>
      </c>
      <c r="G103" s="22"/>
      <c r="H103" s="71"/>
      <c r="I103" s="71"/>
      <c r="J103" s="71"/>
      <c r="K103" s="71"/>
      <c r="L103" s="71"/>
      <c r="M103" s="71"/>
      <c r="N103" s="71"/>
      <c r="O103" s="71"/>
    </row>
    <row r="104" spans="2:15" x14ac:dyDescent="0.25">
      <c r="B104" s="22" t="s">
        <v>87</v>
      </c>
      <c r="C104" s="21">
        <v>17500000</v>
      </c>
      <c r="D104" s="21"/>
      <c r="E104" s="22" t="s">
        <v>115</v>
      </c>
      <c r="F104" s="69">
        <v>10000000</v>
      </c>
      <c r="G104" s="22"/>
      <c r="H104" s="71"/>
      <c r="I104" s="71"/>
      <c r="J104" s="71"/>
      <c r="K104" s="71"/>
      <c r="L104" s="71"/>
      <c r="M104" s="71"/>
      <c r="N104" s="71"/>
      <c r="O104" s="71"/>
    </row>
    <row r="105" spans="2:15" x14ac:dyDescent="0.25">
      <c r="B105" s="22" t="s">
        <v>88</v>
      </c>
      <c r="C105" s="21">
        <v>25000000</v>
      </c>
      <c r="D105" s="21"/>
      <c r="E105" s="22" t="s">
        <v>34</v>
      </c>
      <c r="F105" s="69">
        <v>10000000</v>
      </c>
      <c r="G105" s="22"/>
      <c r="H105" s="71"/>
      <c r="I105" s="71"/>
      <c r="J105" s="71"/>
      <c r="K105" s="71"/>
      <c r="L105" s="71"/>
      <c r="M105" s="71"/>
      <c r="N105" s="71"/>
      <c r="O105" s="71"/>
    </row>
    <row r="106" spans="2:15" x14ac:dyDescent="0.25">
      <c r="B106" s="22" t="s">
        <v>176</v>
      </c>
      <c r="C106" s="21">
        <v>8556000</v>
      </c>
      <c r="D106" s="21"/>
      <c r="E106" s="22" t="s">
        <v>117</v>
      </c>
      <c r="F106" s="69">
        <v>10000000</v>
      </c>
      <c r="G106" s="22"/>
      <c r="H106" s="71"/>
      <c r="I106" s="71"/>
      <c r="J106" s="71"/>
      <c r="K106" s="71"/>
      <c r="L106" s="71"/>
      <c r="M106" s="71"/>
      <c r="N106" s="71"/>
      <c r="O106" s="71"/>
    </row>
    <row r="107" spans="2:15" x14ac:dyDescent="0.25">
      <c r="B107" s="22" t="s">
        <v>183</v>
      </c>
      <c r="C107" s="21">
        <v>4500000</v>
      </c>
      <c r="D107" s="21"/>
      <c r="E107" s="22"/>
      <c r="F107" s="21"/>
      <c r="G107" s="22"/>
      <c r="H107" s="71"/>
      <c r="I107" s="71" t="s">
        <v>34</v>
      </c>
      <c r="J107" s="71"/>
      <c r="K107" s="71"/>
      <c r="L107" s="71"/>
      <c r="M107" s="71"/>
      <c r="N107" s="71"/>
      <c r="O107" s="71"/>
    </row>
    <row r="108" spans="2:15" x14ac:dyDescent="0.25">
      <c r="B108" s="22" t="s">
        <v>184</v>
      </c>
      <c r="C108" s="21">
        <v>43000000</v>
      </c>
      <c r="D108" s="21"/>
      <c r="E108" s="27" t="s">
        <v>125</v>
      </c>
      <c r="F108" s="13">
        <f>F103+F74+F51+F34+F5</f>
        <v>4043677160</v>
      </c>
      <c r="G108" s="22"/>
      <c r="H108" s="71"/>
      <c r="I108" s="71"/>
      <c r="J108" s="71"/>
      <c r="K108" s="71"/>
      <c r="L108" s="71"/>
      <c r="M108" s="71"/>
      <c r="N108" s="71"/>
      <c r="O108" s="71"/>
    </row>
    <row r="109" spans="2:15" x14ac:dyDescent="0.25">
      <c r="B109" s="22" t="s">
        <v>185</v>
      </c>
      <c r="C109" s="21">
        <v>11000000</v>
      </c>
      <c r="D109" s="21"/>
      <c r="E109" s="27"/>
      <c r="F109" s="13"/>
      <c r="G109" s="22"/>
      <c r="H109" s="71"/>
      <c r="I109" s="71"/>
      <c r="J109" s="71"/>
      <c r="K109" s="71"/>
      <c r="L109" s="71"/>
      <c r="M109" s="71"/>
      <c r="N109" s="71"/>
      <c r="O109" s="71"/>
    </row>
    <row r="110" spans="2:15" x14ac:dyDescent="0.25">
      <c r="B110" s="22" t="s">
        <v>186</v>
      </c>
      <c r="C110" s="21">
        <v>17550000</v>
      </c>
      <c r="D110" s="21"/>
      <c r="E110" s="27"/>
      <c r="F110" s="13"/>
      <c r="G110" s="22"/>
      <c r="H110" s="71"/>
      <c r="I110" s="71"/>
      <c r="J110" s="71"/>
      <c r="K110" s="71"/>
      <c r="L110" s="71"/>
      <c r="M110" s="71"/>
      <c r="N110" s="71"/>
      <c r="O110" s="71"/>
    </row>
    <row r="111" spans="2:15" x14ac:dyDescent="0.25">
      <c r="B111" s="22"/>
      <c r="C111" s="21"/>
      <c r="D111" s="21"/>
      <c r="E111" s="27"/>
      <c r="F111" s="13"/>
      <c r="G111" s="22"/>
      <c r="H111" s="71"/>
      <c r="I111" s="71"/>
      <c r="J111" s="71"/>
      <c r="K111" s="71"/>
      <c r="L111" s="71"/>
      <c r="M111" s="71"/>
      <c r="N111" s="71"/>
      <c r="O111" s="71"/>
    </row>
    <row r="112" spans="2:15" x14ac:dyDescent="0.25">
      <c r="B112" s="22"/>
      <c r="C112" s="21"/>
      <c r="D112" s="21"/>
      <c r="E112" s="21"/>
      <c r="F112" s="98"/>
      <c r="G112" s="22"/>
      <c r="H112" s="71"/>
      <c r="I112" s="71"/>
      <c r="J112" s="71"/>
      <c r="K112" s="71"/>
      <c r="L112" s="71"/>
      <c r="M112" s="71"/>
      <c r="N112" s="71"/>
      <c r="O112" s="71"/>
    </row>
    <row r="113" spans="2:15" x14ac:dyDescent="0.25">
      <c r="B113" s="16" t="s">
        <v>109</v>
      </c>
      <c r="C113" s="13">
        <f>SUM(C114:C116)</f>
        <v>30000000</v>
      </c>
      <c r="D113" s="21"/>
      <c r="E113" s="21"/>
      <c r="F113" s="98"/>
      <c r="G113" s="22"/>
      <c r="H113" s="71"/>
      <c r="I113" s="71"/>
      <c r="J113" s="71"/>
      <c r="K113" s="71"/>
      <c r="L113" s="71"/>
      <c r="M113" s="71"/>
      <c r="N113" s="71"/>
      <c r="O113" s="71"/>
    </row>
    <row r="114" spans="2:15" x14ac:dyDescent="0.25">
      <c r="B114" s="22" t="s">
        <v>115</v>
      </c>
      <c r="C114" s="69">
        <v>10000000</v>
      </c>
      <c r="D114" s="21"/>
      <c r="E114" s="21"/>
      <c r="F114" s="98"/>
      <c r="G114" s="16"/>
      <c r="H114" s="71"/>
      <c r="I114" s="71"/>
      <c r="J114" s="71"/>
      <c r="K114" s="71"/>
      <c r="L114" s="71"/>
      <c r="M114" s="71"/>
      <c r="N114" s="71"/>
      <c r="O114" s="71"/>
    </row>
    <row r="115" spans="2:15" x14ac:dyDescent="0.25">
      <c r="B115" s="22" t="s">
        <v>34</v>
      </c>
      <c r="C115" s="69">
        <v>10000000</v>
      </c>
      <c r="D115" s="21"/>
      <c r="E115" s="21"/>
      <c r="F115" s="98"/>
      <c r="G115" s="22"/>
      <c r="H115" s="71"/>
      <c r="I115" s="71"/>
      <c r="J115" s="71"/>
      <c r="K115" s="71"/>
      <c r="L115" s="71"/>
      <c r="M115" s="71"/>
      <c r="N115" s="71"/>
      <c r="O115" s="71"/>
    </row>
    <row r="116" spans="2:15" x14ac:dyDescent="0.25">
      <c r="B116" s="22" t="s">
        <v>117</v>
      </c>
      <c r="C116" s="69">
        <v>10000000</v>
      </c>
      <c r="D116" s="21"/>
      <c r="E116" s="21"/>
      <c r="F116" s="98"/>
      <c r="G116" s="22"/>
      <c r="H116" s="71"/>
      <c r="I116" s="71"/>
      <c r="J116" s="71"/>
      <c r="K116" s="71"/>
      <c r="L116" s="71"/>
      <c r="M116" s="71"/>
      <c r="N116" s="71"/>
      <c r="O116" s="71"/>
    </row>
    <row r="117" spans="2:15" x14ac:dyDescent="0.25">
      <c r="B117" s="22"/>
      <c r="C117" s="21"/>
      <c r="D117" s="21"/>
      <c r="E117" s="21"/>
      <c r="F117" s="98"/>
      <c r="G117" s="22"/>
      <c r="H117" s="71"/>
      <c r="I117" s="71"/>
      <c r="J117" s="71"/>
      <c r="K117" s="71"/>
      <c r="L117" s="71"/>
      <c r="M117" s="71"/>
      <c r="N117" s="71"/>
      <c r="O117" s="71"/>
    </row>
    <row r="118" spans="2:15" x14ac:dyDescent="0.25">
      <c r="B118" s="27" t="s">
        <v>125</v>
      </c>
      <c r="C118" s="13">
        <f>C5+C43+C62+C92+C113</f>
        <v>4011600660</v>
      </c>
      <c r="D118" s="13"/>
      <c r="E118" s="13"/>
      <c r="F118" s="97"/>
      <c r="G118" s="22"/>
      <c r="H118" s="13">
        <f>SUM(H6:H116)</f>
        <v>366406000</v>
      </c>
      <c r="I118" s="13">
        <f t="shared" ref="I118:N118" si="1">I5+I43+I62+I92+I113</f>
        <v>0</v>
      </c>
      <c r="J118" s="13">
        <f t="shared" si="1"/>
        <v>0</v>
      </c>
      <c r="K118" s="13">
        <f t="shared" si="1"/>
        <v>0</v>
      </c>
      <c r="L118" s="13">
        <f t="shared" si="1"/>
        <v>0</v>
      </c>
      <c r="M118" s="13">
        <f t="shared" si="1"/>
        <v>0</v>
      </c>
      <c r="N118" s="13">
        <f t="shared" si="1"/>
        <v>0</v>
      </c>
      <c r="O118" s="13"/>
    </row>
    <row r="119" spans="2:15" x14ac:dyDescent="0.25">
      <c r="D119" s="90"/>
      <c r="E119" s="70"/>
      <c r="G119" s="70"/>
      <c r="M119" s="11"/>
      <c r="N119" s="11"/>
      <c r="O119" s="11"/>
    </row>
    <row r="120" spans="2:15" x14ac:dyDescent="0.25">
      <c r="B120" s="11" t="s">
        <v>130</v>
      </c>
      <c r="C120" s="12">
        <f>'Lamp II'!C18</f>
        <v>3960867660</v>
      </c>
      <c r="D120" s="11"/>
      <c r="E120" s="70"/>
      <c r="G120" s="70"/>
      <c r="H120" s="70">
        <f>'Lamp II'!C14</f>
        <v>271257260</v>
      </c>
      <c r="I120" s="70">
        <f>'Lamp II'!C13</f>
        <v>36367400</v>
      </c>
      <c r="J120" s="70">
        <f>'Lamp II'!C16</f>
        <v>30000000</v>
      </c>
      <c r="K120" s="70">
        <f>'Lamp II'!C17</f>
        <v>566000000</v>
      </c>
      <c r="M120" s="11"/>
      <c r="N120" s="11"/>
      <c r="O120" s="11"/>
    </row>
    <row r="121" spans="2:15" x14ac:dyDescent="0.25">
      <c r="D121" s="11"/>
      <c r="E121" s="70"/>
      <c r="G121" s="70"/>
      <c r="M121" s="11"/>
      <c r="N121" s="11"/>
      <c r="O121" s="11"/>
    </row>
    <row r="122" spans="2:15" x14ac:dyDescent="0.25">
      <c r="B122" s="11" t="s">
        <v>131</v>
      </c>
      <c r="C122" s="29">
        <f>C120-C118</f>
        <v>-50733000</v>
      </c>
      <c r="D122" s="11"/>
      <c r="E122" s="70"/>
      <c r="G122" s="70"/>
      <c r="H122" s="70">
        <f t="shared" ref="H122:L122" si="2">H120-K118</f>
        <v>271257260</v>
      </c>
      <c r="I122" s="70">
        <f t="shared" si="2"/>
        <v>36367400</v>
      </c>
      <c r="J122" s="70">
        <f t="shared" si="2"/>
        <v>30000000</v>
      </c>
      <c r="K122" s="70">
        <f t="shared" si="2"/>
        <v>566000000</v>
      </c>
      <c r="L122" s="70">
        <f t="shared" si="2"/>
        <v>0</v>
      </c>
      <c r="M122" s="11"/>
      <c r="N122" s="11"/>
      <c r="O122" s="11"/>
    </row>
    <row r="123" spans="2:15" x14ac:dyDescent="0.25">
      <c r="D123" s="11"/>
      <c r="E123" s="70"/>
      <c r="G123" s="70"/>
      <c r="M123" s="11"/>
      <c r="N123" s="11"/>
      <c r="O123" s="11"/>
    </row>
    <row r="124" spans="2:15" x14ac:dyDescent="0.25">
      <c r="C124" s="28" t="s">
        <v>163</v>
      </c>
      <c r="D124" s="11"/>
      <c r="E124" s="70"/>
      <c r="G124" s="70"/>
      <c r="M124" s="11"/>
      <c r="N124" s="11"/>
      <c r="O124" s="11"/>
    </row>
    <row r="125" spans="2:15" x14ac:dyDescent="0.25">
      <c r="C125" s="28" t="s">
        <v>142</v>
      </c>
      <c r="D125" s="11"/>
      <c r="E125" s="70"/>
      <c r="G125" s="70"/>
      <c r="M125" s="11"/>
      <c r="N125" s="11"/>
      <c r="O125" s="11"/>
    </row>
    <row r="126" spans="2:15" x14ac:dyDescent="0.25">
      <c r="C126" s="28"/>
      <c r="E126" s="12" t="s">
        <v>328</v>
      </c>
      <c r="F126" s="70">
        <f>F108</f>
        <v>4043677160</v>
      </c>
    </row>
    <row r="127" spans="2:15" x14ac:dyDescent="0.25">
      <c r="C127" s="28"/>
      <c r="E127" s="12" t="s">
        <v>156</v>
      </c>
      <c r="F127" s="70">
        <f>C120</f>
        <v>3960867660</v>
      </c>
    </row>
    <row r="128" spans="2:15" x14ac:dyDescent="0.25">
      <c r="C128" s="28"/>
      <c r="D128" s="29"/>
      <c r="E128" s="29" t="s">
        <v>131</v>
      </c>
      <c r="F128" s="70">
        <f>F127-F126</f>
        <v>-82809500</v>
      </c>
      <c r="G128" s="70">
        <f>F127-F126</f>
        <v>-82809500</v>
      </c>
    </row>
    <row r="129" spans="2:15" x14ac:dyDescent="0.25">
      <c r="C129" s="28" t="s">
        <v>143</v>
      </c>
    </row>
    <row r="130" spans="2:15" x14ac:dyDescent="0.25">
      <c r="D130" s="28"/>
      <c r="E130" s="28"/>
    </row>
    <row r="131" spans="2:15" s="82" customFormat="1" x14ac:dyDescent="0.25">
      <c r="B131" s="82" t="s">
        <v>217</v>
      </c>
      <c r="C131" s="83"/>
      <c r="D131" s="28"/>
      <c r="E131" s="28"/>
      <c r="F131" s="70"/>
      <c r="G131" s="11"/>
      <c r="H131" s="84"/>
      <c r="I131" s="84"/>
      <c r="J131" s="84"/>
      <c r="K131" s="84"/>
      <c r="L131" s="84"/>
      <c r="M131" s="84"/>
      <c r="N131" s="84"/>
      <c r="O131" s="84"/>
    </row>
    <row r="132" spans="2:15" x14ac:dyDescent="0.25">
      <c r="D132" s="28"/>
      <c r="E132" s="28"/>
      <c r="G132" s="82"/>
    </row>
    <row r="133" spans="2:15" x14ac:dyDescent="0.25">
      <c r="D133" s="28"/>
      <c r="E133" s="28"/>
    </row>
    <row r="134" spans="2:15" x14ac:dyDescent="0.25">
      <c r="D134" s="28"/>
      <c r="E134" s="28"/>
    </row>
    <row r="135" spans="2:15" x14ac:dyDescent="0.25">
      <c r="D135" s="28"/>
      <c r="E135" s="28"/>
    </row>
    <row r="137" spans="2:15" x14ac:dyDescent="0.25">
      <c r="D137" s="83"/>
      <c r="E137" s="83"/>
      <c r="F137" s="84"/>
    </row>
  </sheetData>
  <mergeCells count="1">
    <mergeCell ref="H3:N3"/>
  </mergeCells>
  <pageMargins left="0.11811023622047245" right="0.19685039370078741" top="0.35433070866141736" bottom="0.35433070866141736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3"/>
  <sheetViews>
    <sheetView zoomScale="75" zoomScaleNormal="75" workbookViewId="0">
      <selection activeCell="B7" sqref="B7"/>
    </sheetView>
  </sheetViews>
  <sheetFormatPr defaultColWidth="9.140625" defaultRowHeight="15.75" x14ac:dyDescent="0.25"/>
  <cols>
    <col min="1" max="1" width="6.140625" style="11" customWidth="1"/>
    <col min="2" max="2" width="57.5703125" style="11" customWidth="1"/>
    <col min="3" max="3" width="16.85546875" style="12" customWidth="1"/>
    <col min="4" max="4" width="68.7109375" style="12" customWidth="1"/>
    <col min="5" max="5" width="15.140625" style="70" customWidth="1"/>
    <col min="6" max="6" width="9.28515625" style="12" customWidth="1"/>
    <col min="7" max="7" width="9.28515625" style="118" customWidth="1"/>
    <col min="8" max="8" width="9.28515625" style="12" customWidth="1"/>
    <col min="9" max="9" width="7" style="12" customWidth="1"/>
    <col min="10" max="10" width="68.28515625" style="12" customWidth="1"/>
    <col min="11" max="11" width="15.5703125" style="70" customWidth="1"/>
    <col min="12" max="12" width="30.85546875" style="11" customWidth="1"/>
    <col min="13" max="13" width="14.5703125" style="70" customWidth="1"/>
    <col min="14" max="14" width="15" style="70" bestFit="1" customWidth="1"/>
    <col min="15" max="15" width="14.5703125" style="70" customWidth="1"/>
    <col min="16" max="16" width="13" style="70" bestFit="1" customWidth="1"/>
    <col min="17" max="17" width="11.85546875" style="70" bestFit="1" customWidth="1"/>
    <col min="18" max="18" width="11.85546875" style="70" customWidth="1"/>
    <col min="19" max="19" width="13" style="70" bestFit="1" customWidth="1"/>
    <col min="20" max="20" width="15.42578125" style="70" customWidth="1"/>
    <col min="21" max="16384" width="9.140625" style="11"/>
  </cols>
  <sheetData>
    <row r="1" spans="1:20" x14ac:dyDescent="0.25">
      <c r="A1" s="171" t="s">
        <v>430</v>
      </c>
      <c r="B1" s="171"/>
      <c r="C1" s="171"/>
    </row>
    <row r="2" spans="1:20" x14ac:dyDescent="0.25">
      <c r="A2" s="55"/>
      <c r="B2" s="1"/>
      <c r="C2" s="2"/>
    </row>
    <row r="3" spans="1:20" x14ac:dyDescent="0.25">
      <c r="A3" s="55"/>
      <c r="B3" s="1"/>
      <c r="C3" s="2"/>
    </row>
    <row r="4" spans="1:20" x14ac:dyDescent="0.25">
      <c r="A4" s="57" t="s">
        <v>1</v>
      </c>
      <c r="B4" s="57" t="s">
        <v>2</v>
      </c>
      <c r="C4" s="6" t="s">
        <v>3</v>
      </c>
    </row>
    <row r="5" spans="1:20" x14ac:dyDescent="0.25">
      <c r="A5" s="3">
        <v>1</v>
      </c>
      <c r="B5" s="3" t="s">
        <v>4</v>
      </c>
      <c r="C5" s="4">
        <v>1124098000</v>
      </c>
    </row>
    <row r="6" spans="1:20" x14ac:dyDescent="0.25">
      <c r="A6" s="3">
        <v>2</v>
      </c>
      <c r="B6" s="3" t="s">
        <v>5</v>
      </c>
      <c r="C6" s="4">
        <v>1533145000</v>
      </c>
    </row>
    <row r="7" spans="1:20" x14ac:dyDescent="0.25">
      <c r="A7" s="3">
        <v>3</v>
      </c>
      <c r="B7" s="3" t="s">
        <v>6</v>
      </c>
      <c r="C7" s="4">
        <v>36367400</v>
      </c>
    </row>
    <row r="8" spans="1:20" x14ac:dyDescent="0.25">
      <c r="A8" s="3">
        <v>4</v>
      </c>
      <c r="B8" s="3" t="s">
        <v>7</v>
      </c>
      <c r="C8" s="4">
        <v>271257260</v>
      </c>
    </row>
    <row r="9" spans="1:20" x14ac:dyDescent="0.25">
      <c r="A9" s="3">
        <v>5</v>
      </c>
      <c r="B9" s="3" t="s">
        <v>8</v>
      </c>
      <c r="C9" s="4">
        <v>400000000</v>
      </c>
    </row>
    <row r="10" spans="1:20" x14ac:dyDescent="0.25">
      <c r="A10" s="3">
        <v>6</v>
      </c>
      <c r="B10" s="3" t="s">
        <v>9</v>
      </c>
      <c r="C10" s="4">
        <v>30000000</v>
      </c>
    </row>
    <row r="11" spans="1:20" x14ac:dyDescent="0.25">
      <c r="A11" s="3">
        <v>7</v>
      </c>
      <c r="B11" s="3" t="s">
        <v>10</v>
      </c>
      <c r="C11" s="4">
        <f>566000000</f>
        <v>566000000</v>
      </c>
    </row>
    <row r="12" spans="1:20" x14ac:dyDescent="0.25">
      <c r="A12" s="3"/>
      <c r="B12" s="3" t="s">
        <v>11</v>
      </c>
      <c r="C12" s="4">
        <f>SUM(C5:C11)</f>
        <v>3960867660</v>
      </c>
    </row>
    <row r="14" spans="1:20" x14ac:dyDescent="0.25">
      <c r="I14" s="11" t="s">
        <v>363</v>
      </c>
      <c r="J14" s="87"/>
      <c r="K14" s="95"/>
      <c r="L14" s="88"/>
    </row>
    <row r="15" spans="1:20" x14ac:dyDescent="0.25">
      <c r="B15" s="173" t="s">
        <v>386</v>
      </c>
      <c r="C15" s="174"/>
      <c r="D15" s="175" t="s">
        <v>387</v>
      </c>
      <c r="E15" s="176"/>
      <c r="F15" s="177"/>
      <c r="G15" s="119"/>
      <c r="H15" s="117"/>
      <c r="I15" s="87"/>
      <c r="J15" s="11"/>
      <c r="L15" s="89"/>
    </row>
    <row r="16" spans="1:20" x14ac:dyDescent="0.25">
      <c r="B16" s="102" t="s">
        <v>2</v>
      </c>
      <c r="C16" s="18" t="s">
        <v>3</v>
      </c>
      <c r="D16" s="18"/>
      <c r="E16" s="103"/>
      <c r="F16" s="18"/>
      <c r="G16" s="120"/>
      <c r="H16" s="18"/>
      <c r="I16" s="102" t="s">
        <v>319</v>
      </c>
      <c r="J16" s="15" t="s">
        <v>2</v>
      </c>
      <c r="K16" s="101" t="s">
        <v>11</v>
      </c>
      <c r="L16" s="91"/>
      <c r="M16" s="172" t="s">
        <v>36</v>
      </c>
      <c r="N16" s="172"/>
      <c r="O16" s="172"/>
      <c r="P16" s="172"/>
      <c r="Q16" s="172"/>
      <c r="R16" s="172"/>
      <c r="S16" s="172"/>
      <c r="T16" s="71"/>
    </row>
    <row r="17" spans="1:20" x14ac:dyDescent="0.25">
      <c r="B17" s="102"/>
      <c r="C17" s="18"/>
      <c r="D17" s="18"/>
      <c r="E17" s="103"/>
      <c r="F17" s="18"/>
      <c r="G17" s="120"/>
      <c r="H17" s="18"/>
      <c r="I17" s="102" t="s">
        <v>320</v>
      </c>
      <c r="J17" s="15"/>
      <c r="K17" s="101" t="s">
        <v>321</v>
      </c>
      <c r="L17" s="91"/>
      <c r="M17" s="101" t="s">
        <v>18</v>
      </c>
      <c r="N17" s="101" t="s">
        <v>15</v>
      </c>
      <c r="O17" s="101" t="s">
        <v>14</v>
      </c>
      <c r="P17" s="101" t="s">
        <v>17</v>
      </c>
      <c r="Q17" s="101" t="s">
        <v>16</v>
      </c>
      <c r="R17" s="101" t="s">
        <v>19</v>
      </c>
      <c r="S17" s="101" t="s">
        <v>20</v>
      </c>
      <c r="T17" s="71" t="s">
        <v>38</v>
      </c>
    </row>
    <row r="18" spans="1:20" x14ac:dyDescent="0.25">
      <c r="B18" s="16" t="s">
        <v>37</v>
      </c>
      <c r="C18" s="13">
        <f>SUM(C19:C62)</f>
        <v>1420855560</v>
      </c>
      <c r="D18" s="16" t="s">
        <v>37</v>
      </c>
      <c r="E18" s="71">
        <f>SUM(E19:E62)</f>
        <v>1386437060</v>
      </c>
      <c r="F18" s="21"/>
      <c r="G18" s="113"/>
      <c r="H18" s="21"/>
      <c r="I18" s="102"/>
      <c r="J18" s="16" t="s">
        <v>219</v>
      </c>
      <c r="K18" s="96">
        <f>SUM(K19:K46)</f>
        <v>1335122060</v>
      </c>
      <c r="L18" s="91"/>
      <c r="M18" s="71">
        <f>SUM(M19:M144)</f>
        <v>366406000</v>
      </c>
      <c r="N18" s="71"/>
      <c r="O18" s="71"/>
      <c r="P18" s="71"/>
      <c r="Q18" s="71"/>
      <c r="R18" s="71"/>
      <c r="S18" s="71"/>
      <c r="T18" s="71">
        <f>SUM(M18:S18)</f>
        <v>366406000</v>
      </c>
    </row>
    <row r="19" spans="1:20" x14ac:dyDescent="0.25">
      <c r="B19" s="107" t="s">
        <v>39</v>
      </c>
      <c r="C19" s="21">
        <v>5000000</v>
      </c>
      <c r="D19" s="15" t="s">
        <v>245</v>
      </c>
      <c r="E19" s="71">
        <v>8000000</v>
      </c>
      <c r="F19" s="22" t="s">
        <v>244</v>
      </c>
      <c r="G19" s="121"/>
      <c r="H19" s="22"/>
      <c r="I19" s="92" t="s">
        <v>220</v>
      </c>
      <c r="J19" s="106" t="s">
        <v>221</v>
      </c>
      <c r="K19" s="71">
        <f>459943500+99500000+35000000+76200000</f>
        <v>670643500</v>
      </c>
      <c r="L19" s="91"/>
      <c r="M19" s="71">
        <v>5000000</v>
      </c>
      <c r="N19" s="71"/>
      <c r="O19" s="71"/>
      <c r="P19" s="71"/>
      <c r="Q19" s="71"/>
      <c r="R19" s="71"/>
      <c r="S19" s="71"/>
      <c r="T19" s="71">
        <f t="shared" ref="T19:T55" si="0">SUM(M19:S19)</f>
        <v>5000000</v>
      </c>
    </row>
    <row r="20" spans="1:20" x14ac:dyDescent="0.25">
      <c r="B20" s="107" t="s">
        <v>40</v>
      </c>
      <c r="C20" s="21">
        <v>459943500</v>
      </c>
      <c r="D20" s="15" t="s">
        <v>221</v>
      </c>
      <c r="E20" s="71">
        <f>C20+C21+C22+C25</f>
        <v>670643500</v>
      </c>
      <c r="F20" s="94" t="s">
        <v>220</v>
      </c>
      <c r="G20" s="122"/>
      <c r="H20" s="94"/>
      <c r="I20" s="92" t="s">
        <v>222</v>
      </c>
      <c r="J20" s="106" t="s">
        <v>223</v>
      </c>
      <c r="K20" s="71">
        <f>194926360+3000000</f>
        <v>197926360</v>
      </c>
      <c r="L20" s="91"/>
      <c r="M20" s="71"/>
      <c r="N20" s="71">
        <v>459943500</v>
      </c>
      <c r="O20" s="71"/>
      <c r="P20" s="71"/>
      <c r="Q20" s="71"/>
      <c r="R20" s="71"/>
      <c r="S20" s="71"/>
      <c r="T20" s="71">
        <f t="shared" si="0"/>
        <v>459943500</v>
      </c>
    </row>
    <row r="21" spans="1:20" x14ac:dyDescent="0.25">
      <c r="B21" s="107" t="s">
        <v>41</v>
      </c>
      <c r="C21" s="21">
        <v>99500000</v>
      </c>
      <c r="D21" s="94" t="s">
        <v>220</v>
      </c>
      <c r="E21" s="71"/>
      <c r="F21" s="21"/>
      <c r="G21" s="113"/>
      <c r="H21" s="21"/>
      <c r="I21" s="92" t="s">
        <v>224</v>
      </c>
      <c r="J21" s="106" t="s">
        <v>225</v>
      </c>
      <c r="K21" s="71">
        <v>14999000</v>
      </c>
      <c r="L21" s="91"/>
      <c r="M21" s="71"/>
      <c r="N21" s="71">
        <v>99500000</v>
      </c>
      <c r="O21" s="71"/>
      <c r="P21" s="71"/>
      <c r="Q21" s="71"/>
      <c r="R21" s="71"/>
      <c r="S21" s="71"/>
      <c r="T21" s="71">
        <f t="shared" si="0"/>
        <v>99500000</v>
      </c>
    </row>
    <row r="22" spans="1:20" x14ac:dyDescent="0.25">
      <c r="B22" s="107" t="s">
        <v>140</v>
      </c>
      <c r="C22" s="21">
        <v>35000000</v>
      </c>
      <c r="D22" s="94" t="s">
        <v>220</v>
      </c>
      <c r="E22" s="71"/>
      <c r="F22" s="21"/>
      <c r="G22" s="113"/>
      <c r="H22" s="21"/>
      <c r="I22" s="92" t="s">
        <v>226</v>
      </c>
      <c r="J22" s="106" t="s">
        <v>227</v>
      </c>
      <c r="K22" s="71">
        <v>14904000</v>
      </c>
      <c r="L22" s="91"/>
      <c r="M22" s="71">
        <v>5000000</v>
      </c>
      <c r="N22" s="71"/>
      <c r="O22" s="71"/>
      <c r="P22" s="71"/>
      <c r="Q22" s="71"/>
      <c r="R22" s="71"/>
      <c r="S22" s="71"/>
      <c r="T22" s="71">
        <f t="shared" si="0"/>
        <v>5000000</v>
      </c>
    </row>
    <row r="23" spans="1:20" x14ac:dyDescent="0.25">
      <c r="B23" s="33" t="s">
        <v>42</v>
      </c>
      <c r="C23" s="21">
        <v>194926000</v>
      </c>
      <c r="D23" s="15" t="s">
        <v>223</v>
      </c>
      <c r="E23" s="98">
        <v>194926060</v>
      </c>
      <c r="F23" s="21"/>
      <c r="G23" s="113"/>
      <c r="H23" s="21"/>
      <c r="I23" s="92" t="s">
        <v>228</v>
      </c>
      <c r="J23" s="106" t="s">
        <v>229</v>
      </c>
      <c r="K23" s="71">
        <v>134548000</v>
      </c>
      <c r="L23" s="91"/>
      <c r="M23" s="71">
        <v>194926000</v>
      </c>
      <c r="N23" s="71" t="s">
        <v>34</v>
      </c>
      <c r="O23" s="71"/>
      <c r="P23" s="71"/>
      <c r="Q23" s="71"/>
      <c r="R23" s="71"/>
      <c r="S23" s="71"/>
      <c r="T23" s="71">
        <f t="shared" si="0"/>
        <v>194926000</v>
      </c>
    </row>
    <row r="24" spans="1:20" x14ac:dyDescent="0.25">
      <c r="B24" s="33" t="s">
        <v>43</v>
      </c>
      <c r="C24" s="21">
        <v>14999000</v>
      </c>
      <c r="D24" s="21" t="s">
        <v>389</v>
      </c>
      <c r="E24" s="71">
        <v>14999000</v>
      </c>
      <c r="F24" s="21"/>
      <c r="G24" s="113"/>
      <c r="H24" s="21"/>
      <c r="I24" s="92" t="s">
        <v>230</v>
      </c>
      <c r="J24" s="106" t="s">
        <v>231</v>
      </c>
      <c r="K24" s="71">
        <v>5000000</v>
      </c>
      <c r="L24" s="91"/>
      <c r="M24" s="71"/>
      <c r="N24" s="71">
        <v>14999000</v>
      </c>
      <c r="O24" s="71"/>
      <c r="P24" s="71"/>
      <c r="Q24" s="71"/>
      <c r="R24" s="71"/>
      <c r="S24" s="71"/>
      <c r="T24" s="71">
        <f t="shared" si="0"/>
        <v>14999000</v>
      </c>
    </row>
    <row r="25" spans="1:20" x14ac:dyDescent="0.25">
      <c r="B25" s="33" t="s">
        <v>139</v>
      </c>
      <c r="C25" s="21">
        <v>76200000</v>
      </c>
      <c r="D25" s="94" t="s">
        <v>220</v>
      </c>
      <c r="E25" s="71"/>
      <c r="F25" s="21"/>
      <c r="G25" s="113"/>
      <c r="H25" s="21"/>
      <c r="I25" s="92" t="s">
        <v>232</v>
      </c>
      <c r="J25" s="106" t="s">
        <v>233</v>
      </c>
      <c r="K25" s="71">
        <f>75000000-85000</f>
        <v>74915000</v>
      </c>
      <c r="L25" s="91" t="s">
        <v>383</v>
      </c>
      <c r="M25" s="71"/>
      <c r="N25" s="71">
        <v>76200000</v>
      </c>
      <c r="O25" s="71"/>
      <c r="P25" s="71"/>
      <c r="Q25" s="71"/>
      <c r="R25" s="71"/>
      <c r="S25" s="71"/>
      <c r="T25" s="71">
        <f t="shared" si="0"/>
        <v>76200000</v>
      </c>
    </row>
    <row r="26" spans="1:20" x14ac:dyDescent="0.25">
      <c r="B26" s="33" t="s">
        <v>44</v>
      </c>
      <c r="C26" s="21">
        <v>1812000</v>
      </c>
      <c r="D26" s="15" t="s">
        <v>265</v>
      </c>
      <c r="E26" s="71">
        <v>1812000</v>
      </c>
      <c r="F26" s="94" t="s">
        <v>264</v>
      </c>
      <c r="G26" s="122"/>
      <c r="H26" s="94"/>
      <c r="I26" s="92" t="s">
        <v>234</v>
      </c>
      <c r="J26" s="106" t="s">
        <v>235</v>
      </c>
      <c r="K26" s="71">
        <v>15000000</v>
      </c>
      <c r="L26" s="91"/>
      <c r="M26" s="71"/>
      <c r="N26" s="71"/>
      <c r="O26" s="71"/>
      <c r="P26" s="71">
        <v>1812000</v>
      </c>
      <c r="Q26" s="71"/>
      <c r="R26" s="71"/>
      <c r="S26" s="71"/>
      <c r="T26" s="71">
        <f t="shared" si="0"/>
        <v>1812000</v>
      </c>
    </row>
    <row r="27" spans="1:20" x14ac:dyDescent="0.25">
      <c r="B27" s="33" t="s">
        <v>187</v>
      </c>
      <c r="C27" s="21">
        <v>9053000</v>
      </c>
      <c r="D27" s="21" t="s">
        <v>259</v>
      </c>
      <c r="E27" s="71">
        <v>9053000</v>
      </c>
      <c r="F27" s="94" t="s">
        <v>258</v>
      </c>
      <c r="G27" s="122"/>
      <c r="H27" s="94"/>
      <c r="I27" s="92" t="s">
        <v>236</v>
      </c>
      <c r="J27" s="106" t="s">
        <v>237</v>
      </c>
      <c r="K27" s="71">
        <v>20000000</v>
      </c>
      <c r="L27" s="91"/>
      <c r="M27" s="71"/>
      <c r="N27" s="71"/>
      <c r="O27" s="71"/>
      <c r="P27" s="71">
        <v>9053000</v>
      </c>
      <c r="Q27" s="71"/>
      <c r="R27" s="71"/>
      <c r="S27" s="71"/>
      <c r="T27" s="71">
        <f t="shared" si="0"/>
        <v>9053000</v>
      </c>
    </row>
    <row r="28" spans="1:20" x14ac:dyDescent="0.25">
      <c r="B28" s="33" t="s">
        <v>47</v>
      </c>
      <c r="C28" s="21">
        <v>22156360</v>
      </c>
      <c r="D28" s="21" t="s">
        <v>390</v>
      </c>
      <c r="E28" s="71">
        <v>23306000</v>
      </c>
      <c r="F28" s="94" t="s">
        <v>392</v>
      </c>
      <c r="G28" s="122"/>
      <c r="H28" s="94"/>
      <c r="I28" s="92" t="s">
        <v>238</v>
      </c>
      <c r="J28" s="106" t="s">
        <v>239</v>
      </c>
      <c r="K28" s="112">
        <v>6000000</v>
      </c>
      <c r="L28" s="91"/>
      <c r="M28" s="71"/>
      <c r="N28" s="71"/>
      <c r="O28" s="71"/>
      <c r="P28" s="71"/>
      <c r="Q28" s="71"/>
      <c r="R28" s="71"/>
      <c r="S28" s="71">
        <v>22156360</v>
      </c>
      <c r="T28" s="71">
        <f t="shared" si="0"/>
        <v>22156360</v>
      </c>
    </row>
    <row r="29" spans="1:20" x14ac:dyDescent="0.25">
      <c r="A29" s="108"/>
      <c r="B29" s="33" t="s">
        <v>48</v>
      </c>
      <c r="C29" s="21">
        <v>7109500</v>
      </c>
      <c r="D29" s="21" t="s">
        <v>391</v>
      </c>
      <c r="E29" s="71">
        <v>13729000</v>
      </c>
      <c r="F29" s="94" t="s">
        <v>256</v>
      </c>
      <c r="G29" s="122"/>
      <c r="H29" s="94"/>
      <c r="I29" s="92" t="s">
        <v>240</v>
      </c>
      <c r="J29" s="106" t="s">
        <v>241</v>
      </c>
      <c r="K29" s="71">
        <v>9397200</v>
      </c>
      <c r="L29" s="91"/>
      <c r="M29" s="71"/>
      <c r="N29" s="71"/>
      <c r="O29" s="71"/>
      <c r="P29" s="71">
        <v>7109500</v>
      </c>
      <c r="Q29" s="71"/>
      <c r="R29" s="71"/>
      <c r="S29" s="71"/>
      <c r="T29" s="71">
        <f t="shared" si="0"/>
        <v>7109500</v>
      </c>
    </row>
    <row r="30" spans="1:20" x14ac:dyDescent="0.25">
      <c r="A30" s="108"/>
      <c r="B30" s="33" t="s">
        <v>49</v>
      </c>
      <c r="C30" s="21">
        <v>6619500</v>
      </c>
      <c r="D30" s="94" t="s">
        <v>256</v>
      </c>
      <c r="E30" s="71"/>
      <c r="F30" s="21"/>
      <c r="G30" s="113"/>
      <c r="H30" s="21"/>
      <c r="I30" s="92" t="s">
        <v>242</v>
      </c>
      <c r="J30" s="106" t="s">
        <v>243</v>
      </c>
      <c r="K30" s="71">
        <v>23306000</v>
      </c>
      <c r="L30" s="91"/>
      <c r="M30" s="71"/>
      <c r="N30" s="71"/>
      <c r="O30" s="71"/>
      <c r="P30" s="71"/>
      <c r="Q30" s="71">
        <v>6619500</v>
      </c>
      <c r="R30" s="71"/>
      <c r="S30" s="71"/>
      <c r="T30" s="71">
        <f t="shared" si="0"/>
        <v>6619500</v>
      </c>
    </row>
    <row r="31" spans="1:20" x14ac:dyDescent="0.25">
      <c r="B31" s="33" t="s">
        <v>144</v>
      </c>
      <c r="C31" s="21">
        <v>90000000</v>
      </c>
      <c r="D31" s="15" t="s">
        <v>233</v>
      </c>
      <c r="E31" s="98">
        <v>75265000</v>
      </c>
      <c r="F31" s="94" t="s">
        <v>232</v>
      </c>
      <c r="G31" s="122"/>
      <c r="H31" s="94"/>
      <c r="I31" s="92" t="s">
        <v>244</v>
      </c>
      <c r="J31" s="106" t="s">
        <v>245</v>
      </c>
      <c r="K31" s="71">
        <f>5000000+3000000</f>
        <v>8000000</v>
      </c>
      <c r="L31" s="91"/>
      <c r="M31" s="71">
        <v>90000000</v>
      </c>
      <c r="N31" s="71"/>
      <c r="O31" s="71"/>
      <c r="P31" s="71"/>
      <c r="Q31" s="71"/>
      <c r="R31" s="71"/>
      <c r="S31" s="71"/>
      <c r="T31" s="71">
        <f t="shared" si="0"/>
        <v>90000000</v>
      </c>
    </row>
    <row r="32" spans="1:20" x14ac:dyDescent="0.25">
      <c r="B32" s="22"/>
      <c r="C32" s="21"/>
      <c r="D32" s="15" t="s">
        <v>235</v>
      </c>
      <c r="E32" s="71">
        <v>15000000</v>
      </c>
      <c r="F32" s="94" t="s">
        <v>234</v>
      </c>
      <c r="G32" s="122"/>
      <c r="H32" s="94"/>
      <c r="I32" s="92"/>
      <c r="J32" s="15"/>
      <c r="K32" s="71"/>
      <c r="L32" s="91"/>
      <c r="M32" s="71"/>
      <c r="N32" s="71"/>
      <c r="O32" s="71"/>
      <c r="P32" s="71"/>
      <c r="Q32" s="71"/>
      <c r="R32" s="71"/>
      <c r="S32" s="71"/>
      <c r="T32" s="71"/>
    </row>
    <row r="33" spans="2:20" x14ac:dyDescent="0.25">
      <c r="B33" s="33" t="s">
        <v>50</v>
      </c>
      <c r="C33" s="21">
        <v>3000000</v>
      </c>
      <c r="D33" s="94" t="s">
        <v>244</v>
      </c>
      <c r="E33" s="71"/>
      <c r="F33" s="21"/>
      <c r="G33" s="113"/>
      <c r="H33" s="21"/>
      <c r="I33" s="92" t="s">
        <v>246</v>
      </c>
      <c r="J33" s="106" t="s">
        <v>247</v>
      </c>
      <c r="K33" s="71">
        <v>16500000</v>
      </c>
      <c r="L33" s="91"/>
      <c r="M33" s="71"/>
      <c r="N33" s="71">
        <v>3000000</v>
      </c>
      <c r="O33" s="71"/>
      <c r="P33" s="71"/>
      <c r="Q33" s="71"/>
      <c r="R33" s="71"/>
      <c r="S33" s="71"/>
      <c r="T33" s="71">
        <f t="shared" si="0"/>
        <v>3000000</v>
      </c>
    </row>
    <row r="34" spans="2:20" s="17" customFormat="1" x14ac:dyDescent="0.25">
      <c r="B34" s="33" t="s">
        <v>51</v>
      </c>
      <c r="C34" s="21">
        <v>9397200</v>
      </c>
      <c r="D34" s="21" t="s">
        <v>241</v>
      </c>
      <c r="E34" s="71">
        <v>9064000</v>
      </c>
      <c r="F34" s="94" t="s">
        <v>240</v>
      </c>
      <c r="G34" s="122"/>
      <c r="H34" s="94"/>
      <c r="I34" s="92" t="s">
        <v>248</v>
      </c>
      <c r="J34" s="106" t="s">
        <v>376</v>
      </c>
      <c r="K34" s="71">
        <v>32284000</v>
      </c>
      <c r="L34" s="91"/>
      <c r="M34" s="73"/>
      <c r="N34" s="73">
        <v>9397200</v>
      </c>
      <c r="O34" s="73"/>
      <c r="P34" s="73"/>
      <c r="Q34" s="73"/>
      <c r="R34" s="73"/>
      <c r="S34" s="73"/>
      <c r="T34" s="71">
        <f t="shared" si="0"/>
        <v>9397200</v>
      </c>
    </row>
    <row r="35" spans="2:20" x14ac:dyDescent="0.25">
      <c r="B35" s="109" t="s">
        <v>52</v>
      </c>
      <c r="C35" s="24">
        <v>10540000</v>
      </c>
      <c r="D35" s="24" t="s">
        <v>393</v>
      </c>
      <c r="E35" s="73"/>
      <c r="F35" s="24"/>
      <c r="G35" s="113"/>
      <c r="H35" s="24"/>
      <c r="I35" s="92" t="s">
        <v>250</v>
      </c>
      <c r="J35" s="15" t="s">
        <v>251</v>
      </c>
      <c r="K35" s="71">
        <f>8000000+15000000</f>
        <v>23000000</v>
      </c>
      <c r="L35" s="91"/>
      <c r="M35" s="71"/>
      <c r="N35" s="71"/>
      <c r="O35" s="71"/>
      <c r="P35" s="71"/>
      <c r="Q35" s="71"/>
      <c r="R35" s="71"/>
      <c r="S35" s="71">
        <v>10540000</v>
      </c>
      <c r="T35" s="71">
        <f t="shared" si="0"/>
        <v>10540000</v>
      </c>
    </row>
    <row r="36" spans="2:20" x14ac:dyDescent="0.25">
      <c r="B36" s="109" t="s">
        <v>53</v>
      </c>
      <c r="C36" s="21">
        <v>20000000</v>
      </c>
      <c r="D36" s="21" t="s">
        <v>237</v>
      </c>
      <c r="E36" s="71">
        <v>20000000</v>
      </c>
      <c r="F36" s="94" t="s">
        <v>236</v>
      </c>
      <c r="G36" s="122"/>
      <c r="H36" s="94"/>
      <c r="I36" s="92" t="s">
        <v>252</v>
      </c>
      <c r="J36" s="106" t="s">
        <v>253</v>
      </c>
      <c r="K36" s="71">
        <v>7600000</v>
      </c>
      <c r="L36" s="91"/>
      <c r="M36" s="71"/>
      <c r="N36" s="71">
        <v>20000000</v>
      </c>
      <c r="O36" s="71"/>
      <c r="P36" s="71"/>
      <c r="Q36" s="71"/>
      <c r="R36" s="71"/>
      <c r="S36" s="71"/>
      <c r="T36" s="71">
        <f t="shared" si="0"/>
        <v>20000000</v>
      </c>
    </row>
    <row r="37" spans="2:20" x14ac:dyDescent="0.25">
      <c r="B37" s="109" t="s">
        <v>54</v>
      </c>
      <c r="C37" s="21">
        <v>16855000</v>
      </c>
      <c r="D37" s="21" t="s">
        <v>394</v>
      </c>
      <c r="E37" s="71">
        <v>16855000</v>
      </c>
      <c r="F37" s="94" t="s">
        <v>260</v>
      </c>
      <c r="G37" s="122"/>
      <c r="H37" s="94"/>
      <c r="I37" s="92" t="s">
        <v>254</v>
      </c>
      <c r="J37" s="106" t="s">
        <v>255</v>
      </c>
      <c r="K37" s="71">
        <v>10000000</v>
      </c>
      <c r="L37" s="91"/>
      <c r="M37" s="71"/>
      <c r="N37" s="71"/>
      <c r="O37" s="71"/>
      <c r="P37" s="71"/>
      <c r="Q37" s="71">
        <v>16855000</v>
      </c>
      <c r="R37" s="71"/>
      <c r="S37" s="71"/>
      <c r="T37" s="71">
        <f t="shared" si="0"/>
        <v>16855000</v>
      </c>
    </row>
    <row r="38" spans="2:20" x14ac:dyDescent="0.25">
      <c r="B38" s="109" t="s">
        <v>170</v>
      </c>
      <c r="C38" s="21">
        <v>32284000</v>
      </c>
      <c r="D38" s="21" t="s">
        <v>395</v>
      </c>
      <c r="E38" s="71">
        <v>32284000</v>
      </c>
      <c r="F38" s="94" t="s">
        <v>248</v>
      </c>
      <c r="G38" s="122"/>
      <c r="H38" s="94"/>
      <c r="I38" s="92" t="s">
        <v>256</v>
      </c>
      <c r="J38" s="106" t="s">
        <v>257</v>
      </c>
      <c r="K38" s="71">
        <v>12129000</v>
      </c>
      <c r="L38" s="91" t="s">
        <v>377</v>
      </c>
      <c r="M38" s="71"/>
      <c r="N38" s="71">
        <v>32284000</v>
      </c>
      <c r="O38" s="71"/>
      <c r="P38" s="71"/>
      <c r="Q38" s="71"/>
      <c r="R38" s="71"/>
      <c r="S38" s="71"/>
      <c r="T38" s="71">
        <f t="shared" si="0"/>
        <v>32284000</v>
      </c>
    </row>
    <row r="39" spans="2:20" x14ac:dyDescent="0.25">
      <c r="B39" s="109" t="s">
        <v>56</v>
      </c>
      <c r="C39" s="21">
        <v>6120000</v>
      </c>
      <c r="D39" s="15" t="s">
        <v>333</v>
      </c>
      <c r="E39" s="71">
        <f>6120000+14400000+13428500+20400000-1050000</f>
        <v>53298500</v>
      </c>
      <c r="F39" s="94" t="s">
        <v>329</v>
      </c>
      <c r="G39" s="122"/>
      <c r="H39" s="94"/>
      <c r="I39" s="92" t="s">
        <v>258</v>
      </c>
      <c r="J39" s="106" t="s">
        <v>259</v>
      </c>
      <c r="K39" s="71">
        <v>9053000</v>
      </c>
      <c r="L39" s="91"/>
      <c r="M39" s="71"/>
      <c r="N39" s="71">
        <v>6120000</v>
      </c>
      <c r="O39" s="71"/>
      <c r="P39" s="71"/>
      <c r="Q39" s="71"/>
      <c r="R39" s="71"/>
      <c r="S39" s="71"/>
      <c r="T39" s="71">
        <f t="shared" si="0"/>
        <v>6120000</v>
      </c>
    </row>
    <row r="40" spans="2:20" x14ac:dyDescent="0.25">
      <c r="B40" s="109" t="s">
        <v>146</v>
      </c>
      <c r="C40" s="34">
        <v>6000000</v>
      </c>
      <c r="D40" s="94" t="s">
        <v>323</v>
      </c>
      <c r="E40" s="71"/>
      <c r="F40" s="21"/>
      <c r="G40" s="113"/>
      <c r="H40" s="21"/>
      <c r="I40" s="92" t="s">
        <v>260</v>
      </c>
      <c r="J40" s="106" t="s">
        <v>261</v>
      </c>
      <c r="K40" s="71">
        <v>16855000</v>
      </c>
      <c r="L40" s="91"/>
      <c r="M40" s="71">
        <v>12000000</v>
      </c>
      <c r="N40" s="71"/>
      <c r="O40" s="71"/>
      <c r="P40" s="71"/>
      <c r="Q40" s="71"/>
      <c r="R40" s="71"/>
      <c r="S40" s="71"/>
      <c r="T40" s="71">
        <f t="shared" si="0"/>
        <v>12000000</v>
      </c>
    </row>
    <row r="41" spans="2:20" x14ac:dyDescent="0.25">
      <c r="B41" s="109" t="s">
        <v>57</v>
      </c>
      <c r="C41" s="21">
        <v>14400000</v>
      </c>
      <c r="D41" s="94" t="s">
        <v>329</v>
      </c>
      <c r="E41" s="71"/>
      <c r="F41" s="21"/>
      <c r="G41" s="113"/>
      <c r="H41" s="21"/>
      <c r="I41" s="92" t="s">
        <v>262</v>
      </c>
      <c r="J41" s="106" t="s">
        <v>263</v>
      </c>
      <c r="K41" s="71">
        <v>1250000</v>
      </c>
      <c r="L41" s="91"/>
      <c r="M41" s="71"/>
      <c r="N41" s="71">
        <v>144400000</v>
      </c>
      <c r="O41" s="71"/>
      <c r="P41" s="71"/>
      <c r="Q41" s="71"/>
      <c r="R41" s="71"/>
      <c r="S41" s="71"/>
      <c r="T41" s="71">
        <f t="shared" si="0"/>
        <v>144400000</v>
      </c>
    </row>
    <row r="42" spans="2:20" x14ac:dyDescent="0.25">
      <c r="B42" s="109" t="s">
        <v>58</v>
      </c>
      <c r="C42" s="21">
        <v>13428500</v>
      </c>
      <c r="D42" s="94" t="s">
        <v>329</v>
      </c>
      <c r="E42" s="71"/>
      <c r="F42" s="21"/>
      <c r="G42" s="113"/>
      <c r="H42" s="21"/>
      <c r="I42" s="92" t="s">
        <v>264</v>
      </c>
      <c r="J42" s="106" t="s">
        <v>265</v>
      </c>
      <c r="K42" s="71">
        <v>1812000</v>
      </c>
      <c r="L42" s="91"/>
      <c r="M42" s="71"/>
      <c r="N42" s="71">
        <v>13428500</v>
      </c>
      <c r="O42" s="71"/>
      <c r="P42" s="71"/>
      <c r="Q42" s="71"/>
      <c r="R42" s="71"/>
      <c r="S42" s="71"/>
      <c r="T42" s="71">
        <f t="shared" si="0"/>
        <v>13428500</v>
      </c>
    </row>
    <row r="43" spans="2:20" x14ac:dyDescent="0.25">
      <c r="B43" s="109" t="s">
        <v>59</v>
      </c>
      <c r="C43" s="21">
        <v>20400000</v>
      </c>
      <c r="D43" s="94" t="s">
        <v>329</v>
      </c>
      <c r="E43" s="71"/>
      <c r="F43" s="21"/>
      <c r="G43" s="113"/>
      <c r="H43" s="21"/>
      <c r="I43" s="92"/>
      <c r="J43" s="106" t="s">
        <v>385</v>
      </c>
      <c r="K43" s="71">
        <v>10000000</v>
      </c>
      <c r="L43" s="91"/>
      <c r="M43" s="71"/>
      <c r="N43" s="71">
        <v>20400000</v>
      </c>
      <c r="O43" s="71"/>
      <c r="P43" s="71"/>
      <c r="Q43" s="71"/>
      <c r="R43" s="71"/>
      <c r="S43" s="71"/>
      <c r="T43" s="71">
        <f t="shared" si="0"/>
        <v>20400000</v>
      </c>
    </row>
    <row r="44" spans="2:20" x14ac:dyDescent="0.25">
      <c r="B44" s="109" t="s">
        <v>60</v>
      </c>
      <c r="C44" s="21">
        <v>134548000</v>
      </c>
      <c r="D44" s="21" t="s">
        <v>396</v>
      </c>
      <c r="E44" s="71">
        <v>134548000</v>
      </c>
      <c r="F44" s="94" t="s">
        <v>228</v>
      </c>
      <c r="G44" s="122"/>
      <c r="H44" s="94"/>
      <c r="I44" s="92"/>
      <c r="J44" s="15"/>
      <c r="K44" s="71"/>
      <c r="L44" s="91"/>
      <c r="M44" s="71"/>
      <c r="N44" s="71"/>
      <c r="O44" s="71"/>
      <c r="P44" s="71"/>
      <c r="Q44" s="71"/>
      <c r="R44" s="71"/>
      <c r="S44" s="71"/>
      <c r="T44" s="71">
        <f t="shared" si="0"/>
        <v>0</v>
      </c>
    </row>
    <row r="45" spans="2:20" x14ac:dyDescent="0.25">
      <c r="B45" s="109" t="s">
        <v>61</v>
      </c>
      <c r="C45" s="21">
        <v>17232000</v>
      </c>
      <c r="D45" s="94" t="s">
        <v>228</v>
      </c>
      <c r="E45" s="71"/>
      <c r="F45" s="21"/>
      <c r="G45" s="113"/>
      <c r="H45" s="21"/>
      <c r="I45" s="92"/>
      <c r="J45" s="15"/>
      <c r="K45" s="71"/>
      <c r="L45" s="91"/>
      <c r="M45" s="71"/>
      <c r="N45" s="71"/>
      <c r="O45" s="71"/>
      <c r="P45" s="71"/>
      <c r="Q45" s="71"/>
      <c r="R45" s="71"/>
      <c r="S45" s="71"/>
      <c r="T45" s="71">
        <f t="shared" si="0"/>
        <v>0</v>
      </c>
    </row>
    <row r="46" spans="2:20" x14ac:dyDescent="0.25">
      <c r="B46" s="109" t="s">
        <v>145</v>
      </c>
      <c r="C46" s="21">
        <v>9278000</v>
      </c>
      <c r="D46" s="94" t="s">
        <v>228</v>
      </c>
      <c r="E46" s="71"/>
      <c r="F46" s="21"/>
      <c r="G46" s="113"/>
      <c r="H46" s="21"/>
      <c r="I46" s="102"/>
      <c r="J46" s="15"/>
      <c r="K46" s="71"/>
      <c r="L46" s="91"/>
      <c r="M46" s="71"/>
      <c r="N46" s="71"/>
      <c r="O46" s="71"/>
      <c r="P46" s="71"/>
      <c r="Q46" s="71"/>
      <c r="R46" s="71"/>
      <c r="S46" s="71"/>
      <c r="T46" s="71">
        <f t="shared" si="0"/>
        <v>0</v>
      </c>
    </row>
    <row r="47" spans="2:20" x14ac:dyDescent="0.25">
      <c r="B47" s="109" t="s">
        <v>62</v>
      </c>
      <c r="C47" s="21">
        <v>1800000</v>
      </c>
      <c r="D47" s="94" t="s">
        <v>323</v>
      </c>
      <c r="E47" s="71"/>
      <c r="F47" s="21"/>
      <c r="G47" s="113"/>
      <c r="H47" s="21"/>
      <c r="I47" s="102"/>
      <c r="J47" s="15"/>
      <c r="K47" s="71"/>
      <c r="L47" s="91"/>
      <c r="M47" s="71"/>
      <c r="N47" s="71"/>
      <c r="O47" s="71"/>
      <c r="P47" s="71"/>
      <c r="Q47" s="71"/>
      <c r="R47" s="71"/>
      <c r="S47" s="71"/>
      <c r="T47" s="71">
        <f t="shared" si="0"/>
        <v>0</v>
      </c>
    </row>
    <row r="48" spans="2:20" x14ac:dyDescent="0.25">
      <c r="B48" s="109" t="s">
        <v>64</v>
      </c>
      <c r="C48" s="21">
        <v>8000000</v>
      </c>
      <c r="D48" s="15" t="s">
        <v>251</v>
      </c>
      <c r="E48" s="71">
        <f>8000000+15000000</f>
        <v>23000000</v>
      </c>
      <c r="F48" s="94" t="s">
        <v>250</v>
      </c>
      <c r="G48" s="122"/>
      <c r="H48" s="94"/>
      <c r="I48" s="104"/>
      <c r="J48" s="15"/>
      <c r="K48" s="71"/>
      <c r="L48" s="91"/>
      <c r="M48" s="71"/>
      <c r="N48" s="71"/>
      <c r="O48" s="71"/>
      <c r="P48" s="71"/>
      <c r="Q48" s="71"/>
      <c r="R48" s="71"/>
      <c r="S48" s="71"/>
      <c r="T48" s="71">
        <f t="shared" si="0"/>
        <v>0</v>
      </c>
    </row>
    <row r="49" spans="2:20" x14ac:dyDescent="0.25">
      <c r="B49" s="109" t="s">
        <v>65</v>
      </c>
      <c r="C49" s="21">
        <v>15000000</v>
      </c>
      <c r="D49" s="94" t="s">
        <v>250</v>
      </c>
      <c r="E49" s="71"/>
      <c r="F49" s="21"/>
      <c r="G49" s="113"/>
      <c r="H49" s="21"/>
      <c r="I49" s="104"/>
      <c r="J49" s="15"/>
      <c r="K49" s="71"/>
      <c r="L49" s="91"/>
      <c r="M49" s="71"/>
      <c r="N49" s="71"/>
      <c r="O49" s="71"/>
      <c r="P49" s="71"/>
      <c r="Q49" s="71"/>
      <c r="R49" s="71"/>
      <c r="S49" s="71"/>
      <c r="T49" s="71">
        <f t="shared" si="0"/>
        <v>0</v>
      </c>
    </row>
    <row r="50" spans="2:20" x14ac:dyDescent="0.25">
      <c r="B50" s="109" t="s">
        <v>66</v>
      </c>
      <c r="C50" s="21">
        <v>14904000</v>
      </c>
      <c r="D50" s="15" t="s">
        <v>227</v>
      </c>
      <c r="E50" s="71">
        <v>14904000</v>
      </c>
      <c r="F50" s="94" t="s">
        <v>226</v>
      </c>
      <c r="G50" s="122"/>
      <c r="H50" s="94"/>
      <c r="I50" s="104"/>
      <c r="J50" s="15"/>
      <c r="K50" s="71"/>
      <c r="L50" s="91"/>
      <c r="M50" s="71"/>
      <c r="N50" s="71"/>
      <c r="O50" s="71"/>
      <c r="P50" s="71"/>
      <c r="Q50" s="71"/>
      <c r="R50" s="71"/>
      <c r="S50" s="71"/>
      <c r="T50" s="71">
        <f t="shared" si="0"/>
        <v>0</v>
      </c>
    </row>
    <row r="51" spans="2:20" x14ac:dyDescent="0.25">
      <c r="B51" s="109" t="s">
        <v>67</v>
      </c>
      <c r="C51" s="21">
        <v>10000000</v>
      </c>
      <c r="D51" s="21" t="s">
        <v>364</v>
      </c>
      <c r="E51" s="71">
        <v>10000000</v>
      </c>
      <c r="F51" s="21"/>
      <c r="G51" s="113"/>
      <c r="H51" s="21"/>
      <c r="I51" s="104"/>
      <c r="J51" s="15"/>
      <c r="K51" s="71"/>
      <c r="L51" s="91"/>
      <c r="M51" s="71"/>
      <c r="N51" s="71"/>
      <c r="O51" s="71"/>
      <c r="P51" s="71"/>
      <c r="Q51" s="71"/>
      <c r="R51" s="71"/>
      <c r="S51" s="71"/>
      <c r="T51" s="71">
        <f t="shared" si="0"/>
        <v>0</v>
      </c>
    </row>
    <row r="52" spans="2:20" x14ac:dyDescent="0.25">
      <c r="B52" s="109" t="s">
        <v>132</v>
      </c>
      <c r="C52" s="21">
        <v>10000000</v>
      </c>
      <c r="D52" s="21" t="s">
        <v>397</v>
      </c>
      <c r="E52" s="71">
        <v>10000000</v>
      </c>
      <c r="F52" s="94" t="s">
        <v>254</v>
      </c>
      <c r="G52" s="122"/>
      <c r="H52" s="94"/>
      <c r="I52" s="104"/>
      <c r="J52" s="15"/>
      <c r="K52" s="71"/>
      <c r="L52" s="91"/>
      <c r="M52" s="71"/>
      <c r="N52" s="71"/>
      <c r="O52" s="71"/>
      <c r="P52" s="71"/>
      <c r="Q52" s="71"/>
      <c r="R52" s="71"/>
      <c r="S52" s="71"/>
      <c r="T52" s="71">
        <f t="shared" si="0"/>
        <v>0</v>
      </c>
    </row>
    <row r="53" spans="2:20" s="67" customFormat="1" x14ac:dyDescent="0.25">
      <c r="B53" s="109" t="s">
        <v>188</v>
      </c>
      <c r="C53" s="69">
        <v>16500000</v>
      </c>
      <c r="D53" s="69" t="s">
        <v>247</v>
      </c>
      <c r="E53" s="74">
        <v>16500000</v>
      </c>
      <c r="F53" s="110" t="s">
        <v>246</v>
      </c>
      <c r="G53" s="122"/>
      <c r="H53" s="110"/>
      <c r="I53" s="104"/>
      <c r="J53" s="15"/>
      <c r="K53" s="71"/>
      <c r="L53" s="91"/>
      <c r="M53" s="74"/>
      <c r="N53" s="74"/>
      <c r="O53" s="74"/>
      <c r="P53" s="74"/>
      <c r="Q53" s="74"/>
      <c r="R53" s="74"/>
      <c r="S53" s="74"/>
      <c r="T53" s="71">
        <f t="shared" si="0"/>
        <v>0</v>
      </c>
    </row>
    <row r="54" spans="2:20" x14ac:dyDescent="0.25">
      <c r="B54" s="109" t="s">
        <v>189</v>
      </c>
      <c r="C54" s="21">
        <v>7600000</v>
      </c>
      <c r="D54" s="21" t="s">
        <v>398</v>
      </c>
      <c r="E54" s="71">
        <v>7000000</v>
      </c>
      <c r="F54" s="94" t="s">
        <v>252</v>
      </c>
      <c r="G54" s="122"/>
      <c r="H54" s="94"/>
      <c r="I54" s="104"/>
      <c r="J54" s="15"/>
      <c r="K54" s="71"/>
      <c r="L54" s="91"/>
      <c r="M54" s="71"/>
      <c r="N54" s="71"/>
      <c r="O54" s="71"/>
      <c r="P54" s="71"/>
      <c r="Q54" s="71"/>
      <c r="R54" s="71"/>
      <c r="S54" s="71"/>
      <c r="T54" s="71">
        <f t="shared" si="0"/>
        <v>0</v>
      </c>
    </row>
    <row r="55" spans="2:20" x14ac:dyDescent="0.25">
      <c r="B55" s="109" t="s">
        <v>194</v>
      </c>
      <c r="C55" s="21">
        <v>1250000</v>
      </c>
      <c r="D55" s="21" t="s">
        <v>263</v>
      </c>
      <c r="E55" s="71">
        <v>1250000</v>
      </c>
      <c r="F55" s="94" t="s">
        <v>262</v>
      </c>
      <c r="G55" s="122"/>
      <c r="H55" s="94"/>
      <c r="I55" s="104"/>
      <c r="J55" s="15"/>
      <c r="K55" s="71"/>
      <c r="L55" s="91"/>
      <c r="M55" s="71"/>
      <c r="N55" s="71"/>
      <c r="O55" s="71"/>
      <c r="P55" s="71"/>
      <c r="Q55" s="71"/>
      <c r="R55" s="71"/>
      <c r="S55" s="71"/>
      <c r="T55" s="71">
        <f t="shared" si="0"/>
        <v>0</v>
      </c>
    </row>
    <row r="56" spans="2:20" x14ac:dyDescent="0.25">
      <c r="B56" s="23"/>
      <c r="C56" s="21"/>
      <c r="D56" s="15" t="s">
        <v>231</v>
      </c>
      <c r="E56" s="71">
        <v>5000000</v>
      </c>
      <c r="F56" s="94" t="s">
        <v>230</v>
      </c>
      <c r="G56" s="122"/>
      <c r="H56" s="94"/>
      <c r="I56" s="104"/>
      <c r="J56" s="15"/>
      <c r="K56" s="71"/>
      <c r="L56" s="91"/>
      <c r="M56" s="71"/>
      <c r="N56" s="71"/>
      <c r="O56" s="71"/>
      <c r="P56" s="71"/>
      <c r="Q56" s="71"/>
      <c r="R56" s="71"/>
      <c r="S56" s="71"/>
      <c r="T56" s="71"/>
    </row>
    <row r="57" spans="2:20" x14ac:dyDescent="0.25">
      <c r="B57" s="23"/>
      <c r="C57" s="21"/>
      <c r="D57" s="15" t="s">
        <v>239</v>
      </c>
      <c r="E57" s="71">
        <v>6000000</v>
      </c>
      <c r="F57" s="94" t="s">
        <v>238</v>
      </c>
      <c r="G57" s="122"/>
      <c r="H57" s="94"/>
      <c r="I57" s="104"/>
      <c r="J57" s="15"/>
      <c r="K57" s="71"/>
      <c r="L57" s="91"/>
      <c r="M57" s="71"/>
      <c r="N57" s="71"/>
      <c r="O57" s="71"/>
      <c r="P57" s="71"/>
      <c r="Q57" s="71"/>
      <c r="R57" s="71"/>
      <c r="S57" s="71"/>
      <c r="T57" s="71"/>
    </row>
    <row r="58" spans="2:20" x14ac:dyDescent="0.25">
      <c r="B58" s="23"/>
      <c r="C58" s="21"/>
      <c r="D58" s="21"/>
      <c r="E58" s="71"/>
      <c r="F58" s="94"/>
      <c r="G58" s="122"/>
      <c r="H58" s="94"/>
      <c r="I58" s="104"/>
      <c r="J58" s="15"/>
      <c r="K58" s="71"/>
      <c r="L58" s="91"/>
      <c r="M58" s="71"/>
      <c r="N58" s="71"/>
      <c r="O58" s="71"/>
      <c r="P58" s="71"/>
      <c r="Q58" s="71"/>
      <c r="R58" s="71"/>
      <c r="S58" s="71"/>
      <c r="T58" s="71"/>
    </row>
    <row r="59" spans="2:20" x14ac:dyDescent="0.25">
      <c r="B59" s="23"/>
      <c r="C59" s="21"/>
      <c r="D59" s="21"/>
      <c r="E59" s="71"/>
      <c r="F59" s="94"/>
      <c r="G59" s="122"/>
      <c r="H59" s="94"/>
      <c r="I59" s="104"/>
      <c r="J59" s="15"/>
      <c r="K59" s="71"/>
      <c r="L59" s="91"/>
      <c r="M59" s="71"/>
      <c r="N59" s="71"/>
      <c r="O59" s="71"/>
      <c r="P59" s="71"/>
      <c r="Q59" s="71"/>
      <c r="R59" s="71"/>
      <c r="S59" s="71"/>
      <c r="T59" s="71"/>
    </row>
    <row r="60" spans="2:20" x14ac:dyDescent="0.25">
      <c r="B60" s="23"/>
      <c r="C60" s="21"/>
      <c r="D60" s="21"/>
      <c r="E60" s="71"/>
      <c r="F60" s="94"/>
      <c r="G60" s="122"/>
      <c r="H60" s="94"/>
      <c r="I60" s="104"/>
      <c r="J60" s="15"/>
      <c r="K60" s="71"/>
      <c r="L60" s="91"/>
      <c r="M60" s="71"/>
      <c r="N60" s="71"/>
      <c r="O60" s="71"/>
      <c r="P60" s="71"/>
      <c r="Q60" s="71"/>
      <c r="R60" s="71"/>
      <c r="S60" s="71"/>
      <c r="T60" s="71"/>
    </row>
    <row r="61" spans="2:20" x14ac:dyDescent="0.25">
      <c r="B61" s="23"/>
      <c r="C61" s="21"/>
      <c r="D61" s="21"/>
      <c r="E61" s="71"/>
      <c r="F61" s="94"/>
      <c r="G61" s="122"/>
      <c r="H61" s="94"/>
      <c r="I61" s="104"/>
      <c r="J61" s="15"/>
      <c r="K61" s="71"/>
      <c r="L61" s="91"/>
      <c r="M61" s="71"/>
      <c r="N61" s="71"/>
      <c r="O61" s="71"/>
      <c r="P61" s="71"/>
      <c r="Q61" s="71"/>
      <c r="R61" s="71"/>
      <c r="S61" s="71"/>
      <c r="T61" s="71"/>
    </row>
    <row r="62" spans="2:20" x14ac:dyDescent="0.25">
      <c r="B62" s="26"/>
      <c r="C62" s="21"/>
      <c r="D62" s="21"/>
      <c r="E62" s="71"/>
      <c r="F62" s="21"/>
      <c r="G62" s="113"/>
      <c r="H62" s="21"/>
      <c r="I62" s="104"/>
      <c r="J62" s="15"/>
      <c r="K62" s="71"/>
      <c r="L62" s="91"/>
      <c r="M62" s="71"/>
      <c r="N62" s="71"/>
      <c r="O62" s="71"/>
      <c r="P62" s="71"/>
      <c r="Q62" s="71"/>
      <c r="R62" s="71"/>
      <c r="S62" s="71"/>
      <c r="T62" s="71"/>
    </row>
    <row r="63" spans="2:20" x14ac:dyDescent="0.25">
      <c r="B63" s="16" t="s">
        <v>69</v>
      </c>
      <c r="C63" s="13">
        <f>SUM(C64:C80)</f>
        <v>1550534500</v>
      </c>
      <c r="D63" s="16" t="s">
        <v>69</v>
      </c>
      <c r="E63" s="97">
        <f>SUM(E64:E81)</f>
        <v>1545367500</v>
      </c>
      <c r="F63" s="13"/>
      <c r="G63" s="123"/>
      <c r="H63" s="13"/>
      <c r="I63" s="102"/>
      <c r="J63" s="16" t="s">
        <v>266</v>
      </c>
      <c r="K63" s="97">
        <f>SUM(K64:K79)</f>
        <v>1566367500</v>
      </c>
      <c r="L63" s="91"/>
      <c r="M63" s="71"/>
      <c r="N63" s="71"/>
      <c r="O63" s="71"/>
      <c r="P63" s="71"/>
      <c r="Q63" s="71"/>
      <c r="R63" s="71"/>
      <c r="S63" s="71"/>
      <c r="T63" s="71"/>
    </row>
    <row r="64" spans="2:20" x14ac:dyDescent="0.25">
      <c r="B64" s="109" t="s">
        <v>70</v>
      </c>
      <c r="C64" s="21">
        <v>56072000</v>
      </c>
      <c r="D64" s="15" t="s">
        <v>288</v>
      </c>
      <c r="E64" s="71">
        <v>133267500</v>
      </c>
      <c r="F64" s="94" t="s">
        <v>287</v>
      </c>
      <c r="G64" s="122"/>
      <c r="H64" s="94"/>
      <c r="I64" s="92" t="s">
        <v>267</v>
      </c>
      <c r="J64" s="106" t="s">
        <v>268</v>
      </c>
      <c r="K64" s="71">
        <v>60000000</v>
      </c>
      <c r="L64" s="91"/>
      <c r="M64" s="71"/>
      <c r="N64" s="71"/>
      <c r="O64" s="71"/>
      <c r="P64" s="71"/>
      <c r="Q64" s="71"/>
      <c r="R64" s="71"/>
      <c r="S64" s="71"/>
      <c r="T64" s="71"/>
    </row>
    <row r="65" spans="2:20" x14ac:dyDescent="0.25">
      <c r="B65" s="109" t="s">
        <v>71</v>
      </c>
      <c r="C65" s="21">
        <v>77195500</v>
      </c>
      <c r="D65" s="94" t="s">
        <v>287</v>
      </c>
      <c r="E65" s="71"/>
      <c r="F65" s="114"/>
      <c r="G65" s="113"/>
      <c r="H65" s="114"/>
      <c r="I65" s="92" t="s">
        <v>269</v>
      </c>
      <c r="J65" s="106" t="s">
        <v>270</v>
      </c>
      <c r="K65" s="71">
        <v>475000000</v>
      </c>
      <c r="L65" s="91"/>
      <c r="M65" s="71"/>
      <c r="N65" s="71"/>
      <c r="O65" s="71"/>
      <c r="P65" s="71"/>
      <c r="Q65" s="71"/>
      <c r="R65" s="71"/>
      <c r="S65" s="71"/>
      <c r="T65" s="71"/>
    </row>
    <row r="66" spans="2:20" x14ac:dyDescent="0.25">
      <c r="B66" s="109" t="s">
        <v>72</v>
      </c>
      <c r="C66" s="21">
        <v>150000000</v>
      </c>
      <c r="D66" s="15" t="s">
        <v>280</v>
      </c>
      <c r="E66" s="71">
        <v>150000000</v>
      </c>
      <c r="F66" s="94" t="s">
        <v>279</v>
      </c>
      <c r="G66" s="122"/>
      <c r="H66" s="94"/>
      <c r="I66" s="92" t="s">
        <v>271</v>
      </c>
      <c r="J66" s="106" t="s">
        <v>272</v>
      </c>
      <c r="K66" s="71">
        <v>65000000</v>
      </c>
      <c r="L66" s="91"/>
      <c r="M66" s="71"/>
      <c r="N66" s="71"/>
      <c r="O66" s="71"/>
      <c r="P66" s="71"/>
      <c r="Q66" s="71"/>
      <c r="R66" s="71"/>
      <c r="S66" s="71"/>
      <c r="T66" s="71"/>
    </row>
    <row r="67" spans="2:20" s="54" customFormat="1" x14ac:dyDescent="0.25">
      <c r="B67" s="109" t="s">
        <v>166</v>
      </c>
      <c r="C67" s="52">
        <v>85000000</v>
      </c>
      <c r="D67" s="15" t="s">
        <v>282</v>
      </c>
      <c r="E67" s="74">
        <v>85000000</v>
      </c>
      <c r="F67" s="110" t="s">
        <v>281</v>
      </c>
      <c r="G67" s="122"/>
      <c r="H67" s="110"/>
      <c r="I67" s="92" t="s">
        <v>273</v>
      </c>
      <c r="J67" s="106" t="s">
        <v>274</v>
      </c>
      <c r="K67" s="71">
        <v>60000000</v>
      </c>
      <c r="L67" s="91"/>
      <c r="M67" s="75"/>
      <c r="N67" s="75"/>
      <c r="O67" s="75"/>
      <c r="P67" s="75"/>
      <c r="Q67" s="75"/>
      <c r="R67" s="75"/>
      <c r="S67" s="75"/>
      <c r="T67" s="75"/>
    </row>
    <row r="68" spans="2:20" x14ac:dyDescent="0.25">
      <c r="B68" s="33" t="s">
        <v>74</v>
      </c>
      <c r="C68" s="21">
        <v>7000000</v>
      </c>
      <c r="D68" s="15" t="s">
        <v>284</v>
      </c>
      <c r="E68" s="74">
        <v>7000000</v>
      </c>
      <c r="F68" s="110" t="s">
        <v>283</v>
      </c>
      <c r="G68" s="122"/>
      <c r="H68" s="110"/>
      <c r="I68" s="92" t="s">
        <v>275</v>
      </c>
      <c r="J68" s="106" t="s">
        <v>276</v>
      </c>
      <c r="K68" s="71">
        <v>155100000</v>
      </c>
      <c r="L68" s="91"/>
      <c r="M68" s="71"/>
      <c r="N68" s="71"/>
      <c r="O68" s="71"/>
      <c r="P68" s="71"/>
      <c r="Q68" s="71"/>
      <c r="R68" s="71"/>
      <c r="S68" s="71"/>
      <c r="T68" s="71"/>
    </row>
    <row r="69" spans="2:20" x14ac:dyDescent="0.25">
      <c r="B69" s="33" t="s">
        <v>110</v>
      </c>
      <c r="C69" s="21">
        <v>65000000</v>
      </c>
      <c r="D69" s="15" t="s">
        <v>278</v>
      </c>
      <c r="E69" s="71">
        <f>65000000+5000000</f>
        <v>70000000</v>
      </c>
      <c r="F69" s="110" t="s">
        <v>277</v>
      </c>
      <c r="G69" s="122"/>
      <c r="H69" s="110"/>
      <c r="I69" s="92" t="s">
        <v>277</v>
      </c>
      <c r="J69" s="106" t="s">
        <v>278</v>
      </c>
      <c r="K69" s="71">
        <f>65000000+5000000</f>
        <v>70000000</v>
      </c>
      <c r="L69" s="91"/>
      <c r="M69" s="71"/>
      <c r="N69" s="71"/>
      <c r="O69" s="71"/>
      <c r="P69" s="71"/>
      <c r="Q69" s="71"/>
      <c r="R69" s="71"/>
      <c r="S69" s="71"/>
      <c r="T69" s="71"/>
    </row>
    <row r="70" spans="2:20" s="38" customFormat="1" x14ac:dyDescent="0.25">
      <c r="B70" s="35" t="s">
        <v>150</v>
      </c>
      <c r="C70" s="36">
        <v>60000000</v>
      </c>
      <c r="D70" s="15" t="s">
        <v>268</v>
      </c>
      <c r="E70" s="71">
        <v>60000000</v>
      </c>
      <c r="F70" s="110" t="s">
        <v>267</v>
      </c>
      <c r="G70" s="122"/>
      <c r="H70" s="110"/>
      <c r="I70" s="92" t="s">
        <v>279</v>
      </c>
      <c r="J70" s="106" t="s">
        <v>280</v>
      </c>
      <c r="K70" s="71">
        <v>150000000</v>
      </c>
      <c r="L70" s="91"/>
      <c r="M70" s="76"/>
      <c r="N70" s="76"/>
      <c r="O70" s="76"/>
      <c r="P70" s="76"/>
      <c r="Q70" s="76"/>
      <c r="R70" s="76"/>
      <c r="S70" s="76"/>
      <c r="T70" s="76"/>
    </row>
    <row r="71" spans="2:20" x14ac:dyDescent="0.25">
      <c r="B71" s="33" t="s">
        <v>77</v>
      </c>
      <c r="C71" s="21">
        <v>60000000</v>
      </c>
      <c r="D71" s="15" t="s">
        <v>274</v>
      </c>
      <c r="E71" s="71">
        <v>60000000</v>
      </c>
      <c r="F71" s="110" t="s">
        <v>273</v>
      </c>
      <c r="G71" s="122"/>
      <c r="H71" s="110"/>
      <c r="I71" s="92" t="s">
        <v>281</v>
      </c>
      <c r="J71" s="106" t="s">
        <v>282</v>
      </c>
      <c r="K71" s="71">
        <v>85000000</v>
      </c>
      <c r="L71" s="91"/>
      <c r="M71" s="71"/>
      <c r="N71" s="71"/>
      <c r="O71" s="71"/>
      <c r="P71" s="71"/>
      <c r="Q71" s="71"/>
      <c r="R71" s="71"/>
      <c r="S71" s="71"/>
      <c r="T71" s="71"/>
    </row>
    <row r="72" spans="2:20" s="50" customFormat="1" x14ac:dyDescent="0.25">
      <c r="B72" s="33" t="s">
        <v>78</v>
      </c>
      <c r="C72" s="48">
        <v>275000000</v>
      </c>
      <c r="D72" s="15" t="s">
        <v>270</v>
      </c>
      <c r="E72" s="71">
        <v>475000000</v>
      </c>
      <c r="F72" s="110" t="s">
        <v>269</v>
      </c>
      <c r="G72" s="122"/>
      <c r="H72" s="110"/>
      <c r="I72" s="92" t="s">
        <v>283</v>
      </c>
      <c r="J72" s="106" t="s">
        <v>284</v>
      </c>
      <c r="K72" s="71">
        <v>7000000</v>
      </c>
      <c r="L72" s="91"/>
      <c r="M72" s="77"/>
      <c r="N72" s="77"/>
      <c r="O72" s="77"/>
      <c r="P72" s="77"/>
      <c r="Q72" s="77"/>
      <c r="R72" s="77"/>
      <c r="S72" s="77"/>
      <c r="T72" s="77"/>
    </row>
    <row r="73" spans="2:20" x14ac:dyDescent="0.25">
      <c r="B73" s="33" t="s">
        <v>79</v>
      </c>
      <c r="C73" s="21">
        <f>15000000+50000000</f>
        <v>65000000</v>
      </c>
      <c r="D73" s="15" t="s">
        <v>272</v>
      </c>
      <c r="E73" s="71">
        <v>65000000</v>
      </c>
      <c r="F73" s="94" t="s">
        <v>271</v>
      </c>
      <c r="G73" s="122"/>
      <c r="H73" s="94"/>
      <c r="I73" s="92" t="s">
        <v>285</v>
      </c>
      <c r="J73" s="106" t="s">
        <v>286</v>
      </c>
      <c r="K73" s="71">
        <f>60000000+142000000</f>
        <v>202000000</v>
      </c>
      <c r="L73" s="91"/>
      <c r="M73" s="71"/>
      <c r="N73" s="71"/>
      <c r="O73" s="71"/>
      <c r="P73" s="71"/>
      <c r="Q73" s="71"/>
      <c r="R73" s="71"/>
      <c r="S73" s="71"/>
      <c r="T73" s="71"/>
    </row>
    <row r="74" spans="2:20" x14ac:dyDescent="0.25">
      <c r="B74" s="33" t="s">
        <v>165</v>
      </c>
      <c r="C74" s="21">
        <v>54267000</v>
      </c>
      <c r="D74" s="15" t="s">
        <v>399</v>
      </c>
      <c r="E74" s="71">
        <f>-16000000+60000000+142000000</f>
        <v>186000000</v>
      </c>
      <c r="F74" s="94" t="s">
        <v>285</v>
      </c>
      <c r="G74" s="122"/>
      <c r="H74" s="94"/>
      <c r="I74" s="111" t="s">
        <v>287</v>
      </c>
      <c r="J74" s="106" t="s">
        <v>288</v>
      </c>
      <c r="K74" s="112">
        <f>56072000+77195500</f>
        <v>133267500</v>
      </c>
      <c r="L74" s="91"/>
      <c r="M74" s="71"/>
      <c r="N74" s="71"/>
      <c r="O74" s="71"/>
      <c r="P74" s="71"/>
      <c r="Q74" s="71"/>
      <c r="R74" s="71"/>
      <c r="S74" s="71"/>
      <c r="T74" s="71"/>
    </row>
    <row r="75" spans="2:20" x14ac:dyDescent="0.25">
      <c r="B75" s="33" t="s">
        <v>138</v>
      </c>
      <c r="C75" s="21">
        <v>80000000</v>
      </c>
      <c r="D75" s="15" t="s">
        <v>292</v>
      </c>
      <c r="E75" s="71">
        <v>80000000</v>
      </c>
      <c r="F75" s="94" t="s">
        <v>291</v>
      </c>
      <c r="G75" s="122"/>
      <c r="H75" s="94"/>
      <c r="I75" s="92" t="s">
        <v>289</v>
      </c>
      <c r="J75" s="106" t="s">
        <v>290</v>
      </c>
      <c r="K75" s="71">
        <v>6000000</v>
      </c>
      <c r="L75" s="91"/>
      <c r="M75" s="71"/>
      <c r="N75" s="71"/>
      <c r="O75" s="71"/>
      <c r="P75" s="71"/>
      <c r="Q75" s="71"/>
      <c r="R75" s="71"/>
      <c r="S75" s="71"/>
      <c r="T75" s="71"/>
    </row>
    <row r="76" spans="2:20" x14ac:dyDescent="0.25">
      <c r="B76" s="33" t="s">
        <v>80</v>
      </c>
      <c r="C76" s="21">
        <v>1500000</v>
      </c>
      <c r="D76" s="15" t="s">
        <v>295</v>
      </c>
      <c r="E76" s="71">
        <v>1500000</v>
      </c>
      <c r="F76" s="114"/>
      <c r="G76" s="113"/>
      <c r="H76" s="114"/>
      <c r="I76" s="92" t="s">
        <v>429</v>
      </c>
      <c r="J76" s="106" t="s">
        <v>292</v>
      </c>
      <c r="K76" s="71">
        <v>80000000</v>
      </c>
      <c r="L76" s="91"/>
      <c r="M76" s="71"/>
      <c r="N76" s="71"/>
      <c r="O76" s="71"/>
      <c r="P76" s="71"/>
      <c r="Q76" s="71"/>
      <c r="R76" s="71"/>
      <c r="S76" s="71"/>
      <c r="T76" s="71"/>
    </row>
    <row r="77" spans="2:20" x14ac:dyDescent="0.25">
      <c r="B77" s="33" t="s">
        <v>90</v>
      </c>
      <c r="C77" s="21">
        <v>6000000</v>
      </c>
      <c r="D77" s="15" t="s">
        <v>290</v>
      </c>
      <c r="E77" s="71">
        <v>6000000</v>
      </c>
      <c r="F77" s="94" t="s">
        <v>289</v>
      </c>
      <c r="G77" s="122"/>
      <c r="H77" s="94"/>
      <c r="I77" s="92" t="s">
        <v>293</v>
      </c>
      <c r="J77" s="106" t="s">
        <v>294</v>
      </c>
      <c r="K77" s="71">
        <v>16500000</v>
      </c>
      <c r="L77" s="91"/>
      <c r="M77" s="71">
        <v>12000000</v>
      </c>
      <c r="N77" s="71"/>
      <c r="O77" s="71"/>
      <c r="P77" s="71"/>
      <c r="Q77" s="71"/>
      <c r="R77" s="71"/>
      <c r="S77" s="71"/>
      <c r="T77" s="71"/>
    </row>
    <row r="78" spans="2:20" x14ac:dyDescent="0.25">
      <c r="B78" s="33" t="s">
        <v>137</v>
      </c>
      <c r="C78" s="21">
        <v>342000000</v>
      </c>
      <c r="D78" s="94" t="s">
        <v>400</v>
      </c>
      <c r="E78" s="71"/>
      <c r="F78" s="114"/>
      <c r="G78" s="113"/>
      <c r="H78" s="114"/>
      <c r="I78" s="102"/>
      <c r="J78" s="106" t="s">
        <v>295</v>
      </c>
      <c r="K78" s="71">
        <v>1500000</v>
      </c>
      <c r="L78" s="91"/>
      <c r="M78" s="71"/>
      <c r="N78" s="71"/>
      <c r="O78" s="71"/>
      <c r="P78" s="71"/>
      <c r="Q78" s="71"/>
      <c r="R78" s="71"/>
      <c r="S78" s="71"/>
      <c r="T78" s="71"/>
    </row>
    <row r="79" spans="2:20" x14ac:dyDescent="0.25">
      <c r="B79" s="33" t="s">
        <v>167</v>
      </c>
      <c r="C79" s="21">
        <v>16500000</v>
      </c>
      <c r="D79" s="15" t="s">
        <v>294</v>
      </c>
      <c r="E79" s="71">
        <v>16500000</v>
      </c>
      <c r="F79" s="94" t="s">
        <v>293</v>
      </c>
      <c r="G79" s="122"/>
      <c r="H79" s="94"/>
      <c r="I79" s="102"/>
      <c r="J79" s="15"/>
      <c r="K79" s="71"/>
      <c r="L79" s="91"/>
      <c r="M79" s="71"/>
      <c r="N79" s="71"/>
      <c r="O79" s="71"/>
      <c r="P79" s="71"/>
      <c r="Q79" s="71"/>
      <c r="R79" s="71"/>
      <c r="S79" s="71"/>
      <c r="T79" s="71"/>
    </row>
    <row r="80" spans="2:20" x14ac:dyDescent="0.25">
      <c r="B80" s="33" t="s">
        <v>126</v>
      </c>
      <c r="C80" s="21">
        <v>150000000</v>
      </c>
      <c r="D80" s="25" t="s">
        <v>276</v>
      </c>
      <c r="E80" s="71">
        <v>150100000</v>
      </c>
      <c r="F80" s="94" t="s">
        <v>275</v>
      </c>
      <c r="G80" s="122"/>
      <c r="H80" s="94"/>
      <c r="I80" s="104"/>
      <c r="J80" s="15"/>
      <c r="K80" s="71"/>
      <c r="L80" s="91"/>
      <c r="M80" s="71"/>
      <c r="N80" s="71"/>
      <c r="O80" s="71"/>
      <c r="P80" s="71"/>
      <c r="Q80" s="71"/>
      <c r="R80" s="71"/>
      <c r="S80" s="71"/>
      <c r="T80" s="71"/>
    </row>
    <row r="81" spans="2:20" x14ac:dyDescent="0.25">
      <c r="B81" s="22"/>
      <c r="C81" s="21"/>
      <c r="D81" s="21"/>
      <c r="E81" s="71"/>
      <c r="F81" s="21"/>
      <c r="G81" s="113"/>
      <c r="H81" s="21"/>
      <c r="I81" s="104"/>
      <c r="J81" s="15"/>
      <c r="K81" s="71"/>
      <c r="L81" s="91"/>
      <c r="M81" s="71"/>
      <c r="N81" s="71"/>
      <c r="O81" s="71"/>
      <c r="P81" s="71"/>
      <c r="Q81" s="71"/>
      <c r="R81" s="71"/>
      <c r="S81" s="71"/>
      <c r="T81" s="71"/>
    </row>
    <row r="82" spans="2:20" x14ac:dyDescent="0.25">
      <c r="B82" s="16" t="s">
        <v>91</v>
      </c>
      <c r="C82" s="13">
        <f>SUM(C83:C111)</f>
        <v>498317300</v>
      </c>
      <c r="D82" s="16" t="s">
        <v>91</v>
      </c>
      <c r="E82" s="97">
        <f>SUM(E83:E111)</f>
        <v>507541300</v>
      </c>
      <c r="F82" s="13"/>
      <c r="G82" s="123"/>
      <c r="H82" s="13"/>
      <c r="I82" s="102"/>
      <c r="J82" s="16" t="s">
        <v>296</v>
      </c>
      <c r="K82" s="97">
        <f>SUM(K83:K104)</f>
        <v>535710800</v>
      </c>
      <c r="L82" s="91"/>
      <c r="M82" s="71"/>
      <c r="N82" s="71"/>
      <c r="O82" s="71"/>
      <c r="P82" s="71"/>
      <c r="Q82" s="71"/>
      <c r="R82" s="71"/>
      <c r="S82" s="71"/>
      <c r="T82" s="71"/>
    </row>
    <row r="83" spans="2:20" x14ac:dyDescent="0.25">
      <c r="B83" s="33" t="s">
        <v>92</v>
      </c>
      <c r="C83" s="21">
        <f>7116000+19200000</f>
        <v>26316000</v>
      </c>
      <c r="D83" s="15" t="s">
        <v>300</v>
      </c>
      <c r="E83" s="71">
        <f>7116000+26316000</f>
        <v>33432000</v>
      </c>
      <c r="F83" s="94" t="s">
        <v>299</v>
      </c>
      <c r="G83" s="122"/>
      <c r="H83" s="94"/>
      <c r="I83" s="92" t="s">
        <v>329</v>
      </c>
      <c r="J83" s="15" t="s">
        <v>333</v>
      </c>
      <c r="K83" s="71">
        <f>6120000+14400000+13428500+20400000-1050000</f>
        <v>53298500</v>
      </c>
      <c r="L83" s="91" t="s">
        <v>379</v>
      </c>
      <c r="M83" s="71"/>
      <c r="N83" s="71"/>
      <c r="O83" s="71"/>
      <c r="P83" s="71"/>
      <c r="Q83" s="71"/>
      <c r="R83" s="71"/>
      <c r="S83" s="71"/>
      <c r="T83" s="71"/>
    </row>
    <row r="84" spans="2:20" x14ac:dyDescent="0.25">
      <c r="B84" s="33" t="s">
        <v>174</v>
      </c>
      <c r="C84" s="21">
        <v>8748000</v>
      </c>
      <c r="D84" s="15" t="s">
        <v>302</v>
      </c>
      <c r="E84" s="71">
        <v>8748000</v>
      </c>
      <c r="F84" s="94" t="s">
        <v>301</v>
      </c>
      <c r="G84" s="122"/>
      <c r="H84" s="94"/>
      <c r="I84" s="92" t="s">
        <v>332</v>
      </c>
      <c r="J84" s="15" t="s">
        <v>330</v>
      </c>
      <c r="K84" s="71">
        <f>17232000+9278000-700000-350000</f>
        <v>25460000</v>
      </c>
      <c r="L84" s="91" t="s">
        <v>382</v>
      </c>
      <c r="M84" s="71"/>
      <c r="N84" s="71"/>
      <c r="O84" s="71"/>
      <c r="P84" s="71"/>
      <c r="Q84" s="71"/>
      <c r="R84" s="71"/>
      <c r="S84" s="71"/>
      <c r="T84" s="71"/>
    </row>
    <row r="85" spans="2:20" x14ac:dyDescent="0.25">
      <c r="B85" s="33" t="s">
        <v>182</v>
      </c>
      <c r="C85" s="21">
        <v>5466000</v>
      </c>
      <c r="D85" s="15" t="s">
        <v>366</v>
      </c>
      <c r="E85" s="71">
        <v>5466000</v>
      </c>
      <c r="F85" s="94" t="s">
        <v>365</v>
      </c>
      <c r="G85" s="122"/>
      <c r="H85" s="94"/>
      <c r="I85" s="92" t="s">
        <v>297</v>
      </c>
      <c r="J85" s="15" t="s">
        <v>298</v>
      </c>
      <c r="K85" s="71">
        <v>29684000</v>
      </c>
      <c r="L85" s="91"/>
      <c r="M85" s="71"/>
      <c r="N85" s="71"/>
      <c r="O85" s="71"/>
      <c r="P85" s="71"/>
      <c r="Q85" s="71"/>
      <c r="R85" s="71"/>
      <c r="S85" s="71"/>
      <c r="T85" s="71"/>
    </row>
    <row r="86" spans="2:20" x14ac:dyDescent="0.25">
      <c r="B86" s="33" t="s">
        <v>118</v>
      </c>
      <c r="C86" s="21">
        <v>29684000</v>
      </c>
      <c r="D86" s="25" t="s">
        <v>298</v>
      </c>
      <c r="E86" s="112">
        <v>29684000</v>
      </c>
      <c r="F86" s="94" t="s">
        <v>297</v>
      </c>
      <c r="G86" s="122"/>
      <c r="H86" s="94"/>
      <c r="I86" s="92" t="s">
        <v>299</v>
      </c>
      <c r="J86" s="106" t="s">
        <v>300</v>
      </c>
      <c r="K86" s="71">
        <f>7116000+26316000</f>
        <v>33432000</v>
      </c>
      <c r="L86" s="91"/>
      <c r="M86" s="71"/>
      <c r="N86" s="71"/>
      <c r="O86" s="71"/>
      <c r="P86" s="71"/>
      <c r="Q86" s="71"/>
      <c r="R86" s="71"/>
      <c r="S86" s="71"/>
      <c r="T86" s="71"/>
    </row>
    <row r="87" spans="2:20" x14ac:dyDescent="0.25">
      <c r="B87" s="33" t="s">
        <v>119</v>
      </c>
      <c r="C87" s="21">
        <v>30324000</v>
      </c>
      <c r="D87" s="21" t="s">
        <v>401</v>
      </c>
      <c r="E87" s="71">
        <v>30324000</v>
      </c>
      <c r="F87" s="94" t="s">
        <v>403</v>
      </c>
      <c r="G87" s="122"/>
      <c r="H87" s="94"/>
      <c r="I87" s="92" t="s">
        <v>301</v>
      </c>
      <c r="J87" s="106" t="s">
        <v>302</v>
      </c>
      <c r="K87" s="71">
        <v>8748000</v>
      </c>
      <c r="L87" s="91"/>
      <c r="M87" s="71"/>
      <c r="N87" s="71"/>
      <c r="O87" s="71"/>
      <c r="P87" s="71"/>
      <c r="Q87" s="71"/>
      <c r="R87" s="71"/>
      <c r="S87" s="71"/>
      <c r="T87" s="71"/>
    </row>
    <row r="88" spans="2:20" x14ac:dyDescent="0.25">
      <c r="B88" s="33" t="s">
        <v>94</v>
      </c>
      <c r="C88" s="21">
        <v>7116000</v>
      </c>
      <c r="D88" s="94" t="s">
        <v>299</v>
      </c>
      <c r="E88" s="71"/>
      <c r="F88" s="21"/>
      <c r="G88" s="113"/>
      <c r="H88" s="21"/>
      <c r="I88" s="92" t="s">
        <v>303</v>
      </c>
      <c r="J88" s="15" t="s">
        <v>304</v>
      </c>
      <c r="K88" s="71">
        <v>5400000</v>
      </c>
      <c r="L88" s="91"/>
      <c r="M88" s="71"/>
      <c r="N88" s="71"/>
      <c r="O88" s="71"/>
      <c r="P88" s="71"/>
      <c r="Q88" s="71"/>
      <c r="R88" s="71"/>
      <c r="S88" s="71"/>
      <c r="T88" s="71"/>
    </row>
    <row r="89" spans="2:20" x14ac:dyDescent="0.25">
      <c r="B89" s="33" t="s">
        <v>95</v>
      </c>
      <c r="C89" s="21">
        <v>18006000</v>
      </c>
      <c r="D89" s="15" t="s">
        <v>308</v>
      </c>
      <c r="E89" s="71">
        <v>18006000</v>
      </c>
      <c r="F89" s="94" t="s">
        <v>404</v>
      </c>
      <c r="G89" s="122"/>
      <c r="H89" s="94"/>
      <c r="I89" s="92" t="s">
        <v>305</v>
      </c>
      <c r="J89" s="106" t="s">
        <v>306</v>
      </c>
      <c r="K89" s="71">
        <v>7200000</v>
      </c>
      <c r="L89" s="91"/>
      <c r="M89" s="71"/>
      <c r="N89" s="71"/>
      <c r="O89" s="71"/>
      <c r="P89" s="71"/>
      <c r="Q89" s="71"/>
      <c r="R89" s="71"/>
      <c r="S89" s="71"/>
      <c r="T89" s="71"/>
    </row>
    <row r="90" spans="2:20" x14ac:dyDescent="0.25">
      <c r="B90" s="33" t="s">
        <v>96</v>
      </c>
      <c r="C90" s="21">
        <v>20142000</v>
      </c>
      <c r="D90" s="15" t="s">
        <v>335</v>
      </c>
      <c r="E90" s="71">
        <v>20142000</v>
      </c>
      <c r="F90" s="94" t="s">
        <v>334</v>
      </c>
      <c r="G90" s="122"/>
      <c r="H90" s="94"/>
      <c r="I90" s="92" t="s">
        <v>307</v>
      </c>
      <c r="J90" s="106" t="s">
        <v>308</v>
      </c>
      <c r="K90" s="112">
        <v>18006000</v>
      </c>
      <c r="L90" s="91"/>
      <c r="M90" s="71"/>
      <c r="N90" s="71"/>
      <c r="O90" s="71"/>
      <c r="P90" s="71"/>
      <c r="Q90" s="71"/>
      <c r="R90" s="71"/>
      <c r="S90" s="71"/>
      <c r="T90" s="71"/>
    </row>
    <row r="91" spans="2:20" x14ac:dyDescent="0.25">
      <c r="B91" s="33" t="s">
        <v>97</v>
      </c>
      <c r="C91" s="21">
        <v>18006000</v>
      </c>
      <c r="D91" s="15" t="s">
        <v>310</v>
      </c>
      <c r="E91" s="71">
        <v>18006000</v>
      </c>
      <c r="F91" s="21"/>
      <c r="G91" s="113"/>
      <c r="H91" s="21"/>
      <c r="I91" s="92" t="s">
        <v>309</v>
      </c>
      <c r="J91" s="106" t="s">
        <v>310</v>
      </c>
      <c r="K91" s="71">
        <v>18006000</v>
      </c>
      <c r="L91" s="22"/>
      <c r="M91" s="71"/>
      <c r="N91" s="71"/>
      <c r="O91" s="71"/>
      <c r="P91" s="71"/>
      <c r="Q91" s="71"/>
      <c r="R91" s="71"/>
      <c r="S91" s="71"/>
      <c r="T91" s="71"/>
    </row>
    <row r="92" spans="2:20" x14ac:dyDescent="0.25">
      <c r="B92" s="33" t="s">
        <v>120</v>
      </c>
      <c r="C92" s="21">
        <v>14506000</v>
      </c>
      <c r="D92" s="22" t="s">
        <v>345</v>
      </c>
      <c r="E92" s="21">
        <v>14506000</v>
      </c>
      <c r="F92" s="21"/>
      <c r="G92" s="113"/>
      <c r="H92" s="21"/>
      <c r="I92" s="92" t="s">
        <v>311</v>
      </c>
      <c r="J92" s="106" t="s">
        <v>312</v>
      </c>
      <c r="K92" s="71">
        <v>23771000</v>
      </c>
      <c r="L92" s="22"/>
      <c r="M92" s="71"/>
      <c r="N92" s="71"/>
      <c r="O92" s="71"/>
      <c r="P92" s="71"/>
      <c r="Q92" s="71"/>
      <c r="R92" s="71"/>
      <c r="S92" s="71"/>
      <c r="T92" s="71"/>
    </row>
    <row r="93" spans="2:20" ht="31.5" x14ac:dyDescent="0.25">
      <c r="B93" s="33" t="s">
        <v>98</v>
      </c>
      <c r="C93" s="21">
        <v>6682000</v>
      </c>
      <c r="D93" s="93" t="s">
        <v>314</v>
      </c>
      <c r="E93" s="71">
        <f>6682000+11000000</f>
        <v>17682000</v>
      </c>
      <c r="F93" s="94" t="s">
        <v>313</v>
      </c>
      <c r="G93" s="122"/>
      <c r="H93" s="94"/>
      <c r="I93" s="92" t="s">
        <v>313</v>
      </c>
      <c r="J93" s="115" t="s">
        <v>314</v>
      </c>
      <c r="K93" s="71">
        <f>6682000+11000000</f>
        <v>17682000</v>
      </c>
      <c r="L93" s="22"/>
      <c r="M93" s="71"/>
      <c r="N93" s="71"/>
      <c r="O93" s="71"/>
      <c r="P93" s="71"/>
      <c r="Q93" s="71"/>
      <c r="R93" s="71"/>
      <c r="S93" s="71"/>
      <c r="T93" s="71"/>
    </row>
    <row r="94" spans="2:20" x14ac:dyDescent="0.25">
      <c r="B94" s="33" t="s">
        <v>171</v>
      </c>
      <c r="C94" s="21">
        <f>5500000+5500000</f>
        <v>11000000</v>
      </c>
      <c r="D94" s="94" t="s">
        <v>313</v>
      </c>
      <c r="E94" s="71"/>
      <c r="F94" s="21"/>
      <c r="G94" s="113"/>
      <c r="H94" s="21"/>
      <c r="I94" s="92" t="s">
        <v>315</v>
      </c>
      <c r="J94" s="106" t="s">
        <v>316</v>
      </c>
      <c r="K94" s="71">
        <f>67870000-174000</f>
        <v>67696000</v>
      </c>
      <c r="L94" s="15" t="s">
        <v>380</v>
      </c>
      <c r="M94" s="71"/>
      <c r="N94" s="71"/>
      <c r="O94" s="71"/>
      <c r="P94" s="71"/>
      <c r="Q94" s="71"/>
      <c r="R94" s="71"/>
      <c r="S94" s="71"/>
      <c r="T94" s="71"/>
    </row>
    <row r="95" spans="2:20" x14ac:dyDescent="0.25">
      <c r="B95" s="116" t="s">
        <v>101</v>
      </c>
      <c r="C95" s="21">
        <v>4426000</v>
      </c>
      <c r="D95" s="21" t="s">
        <v>406</v>
      </c>
      <c r="E95" s="71"/>
      <c r="F95" s="21"/>
      <c r="G95" s="113"/>
      <c r="H95" s="21"/>
      <c r="I95" s="92" t="s">
        <v>317</v>
      </c>
      <c r="J95" s="15" t="s">
        <v>318</v>
      </c>
      <c r="K95" s="71">
        <f>14156000-250000</f>
        <v>13906000</v>
      </c>
      <c r="L95" s="22" t="s">
        <v>384</v>
      </c>
      <c r="M95" s="71"/>
      <c r="N95" s="71"/>
      <c r="O95" s="71"/>
      <c r="P95" s="71"/>
      <c r="Q95" s="71"/>
      <c r="R95" s="71"/>
      <c r="S95" s="71"/>
      <c r="T95" s="71"/>
    </row>
    <row r="96" spans="2:20" x14ac:dyDescent="0.25">
      <c r="B96" s="33" t="s">
        <v>175</v>
      </c>
      <c r="C96" s="21">
        <v>4426000</v>
      </c>
      <c r="D96" s="22" t="s">
        <v>347</v>
      </c>
      <c r="E96" s="21">
        <f>4426000</f>
        <v>4426000</v>
      </c>
      <c r="F96" s="94" t="s">
        <v>346</v>
      </c>
      <c r="G96" s="122"/>
      <c r="H96" s="94"/>
      <c r="I96" s="99">
        <v>0.16041666666666668</v>
      </c>
      <c r="J96" s="41" t="s">
        <v>402</v>
      </c>
      <c r="K96" s="71">
        <v>30324000</v>
      </c>
      <c r="L96" s="22"/>
      <c r="M96" s="71"/>
      <c r="N96" s="71"/>
      <c r="O96" s="71"/>
      <c r="P96" s="71"/>
      <c r="Q96" s="71"/>
      <c r="R96" s="71"/>
      <c r="S96" s="71"/>
      <c r="T96" s="71"/>
    </row>
    <row r="97" spans="2:20" x14ac:dyDescent="0.25">
      <c r="B97" s="33" t="s">
        <v>103</v>
      </c>
      <c r="C97" s="21">
        <v>4967000</v>
      </c>
      <c r="D97" s="22" t="s">
        <v>349</v>
      </c>
      <c r="E97" s="21">
        <v>4967000</v>
      </c>
      <c r="F97" s="94" t="s">
        <v>348</v>
      </c>
      <c r="G97" s="122"/>
      <c r="H97" s="94"/>
      <c r="I97" s="92" t="s">
        <v>334</v>
      </c>
      <c r="J97" s="106" t="s">
        <v>335</v>
      </c>
      <c r="K97" s="71">
        <v>20142000</v>
      </c>
      <c r="L97" s="22"/>
      <c r="M97" s="71"/>
      <c r="N97" s="71"/>
      <c r="O97" s="71"/>
      <c r="P97" s="71"/>
      <c r="Q97" s="71"/>
      <c r="R97" s="71"/>
      <c r="S97" s="71"/>
      <c r="T97" s="71"/>
    </row>
    <row r="98" spans="2:20" x14ac:dyDescent="0.25">
      <c r="B98" s="33" t="s">
        <v>121</v>
      </c>
      <c r="C98" s="21">
        <v>22170000</v>
      </c>
      <c r="D98" s="22" t="s">
        <v>351</v>
      </c>
      <c r="E98" s="21">
        <v>22170000</v>
      </c>
      <c r="F98" s="94" t="s">
        <v>350</v>
      </c>
      <c r="G98" s="122"/>
      <c r="H98" s="94"/>
      <c r="I98" s="92" t="s">
        <v>352</v>
      </c>
      <c r="J98" s="106" t="s">
        <v>353</v>
      </c>
      <c r="K98" s="112">
        <f>113400000+20082000</f>
        <v>133482000</v>
      </c>
      <c r="L98" s="33"/>
      <c r="M98" s="71"/>
      <c r="N98" s="71"/>
      <c r="O98" s="71"/>
      <c r="P98" s="71"/>
      <c r="Q98" s="71"/>
      <c r="R98" s="71"/>
      <c r="S98" s="71"/>
      <c r="T98" s="71"/>
    </row>
    <row r="99" spans="2:20" x14ac:dyDescent="0.25">
      <c r="B99" s="33" t="s">
        <v>177</v>
      </c>
      <c r="C99" s="21">
        <f>57600000+54000000+1800000</f>
        <v>113400000</v>
      </c>
      <c r="D99" s="21" t="s">
        <v>388</v>
      </c>
      <c r="E99" s="71">
        <v>133482000</v>
      </c>
      <c r="F99" s="94" t="s">
        <v>352</v>
      </c>
      <c r="G99" s="122"/>
      <c r="H99" s="94"/>
      <c r="I99" s="92" t="s">
        <v>358</v>
      </c>
      <c r="J99" s="106" t="s">
        <v>375</v>
      </c>
      <c r="K99" s="71">
        <f>6340000+4290000</f>
        <v>10630000</v>
      </c>
      <c r="L99" s="22"/>
      <c r="M99" s="71"/>
      <c r="N99" s="71"/>
      <c r="O99" s="71"/>
      <c r="P99" s="71"/>
      <c r="Q99" s="71"/>
      <c r="R99" s="71"/>
      <c r="S99" s="71"/>
      <c r="T99" s="71"/>
    </row>
    <row r="100" spans="2:20" x14ac:dyDescent="0.25">
      <c r="B100" s="33" t="s">
        <v>168</v>
      </c>
      <c r="C100" s="21">
        <v>7200000</v>
      </c>
      <c r="D100" s="15" t="s">
        <v>306</v>
      </c>
      <c r="E100" s="71">
        <v>7200000</v>
      </c>
      <c r="F100" s="94" t="s">
        <v>305</v>
      </c>
      <c r="G100" s="122"/>
      <c r="H100" s="94"/>
      <c r="I100" s="92" t="s">
        <v>359</v>
      </c>
      <c r="J100" s="106" t="s">
        <v>370</v>
      </c>
      <c r="K100" s="71">
        <v>9161300</v>
      </c>
      <c r="L100" s="22"/>
      <c r="M100" s="71"/>
      <c r="N100" s="71"/>
      <c r="O100" s="71"/>
      <c r="P100" s="71"/>
      <c r="Q100" s="71"/>
      <c r="R100" s="71"/>
      <c r="S100" s="71"/>
      <c r="T100" s="71"/>
    </row>
    <row r="101" spans="2:20" x14ac:dyDescent="0.25">
      <c r="B101" s="33" t="s">
        <v>420</v>
      </c>
      <c r="C101" s="21">
        <v>6150000</v>
      </c>
      <c r="D101" s="22" t="s">
        <v>419</v>
      </c>
      <c r="E101" s="21">
        <v>6150000</v>
      </c>
      <c r="F101" s="94" t="s">
        <v>354</v>
      </c>
      <c r="G101" s="122"/>
      <c r="H101" s="94"/>
      <c r="I101" s="92" t="s">
        <v>360</v>
      </c>
      <c r="J101" s="106" t="s">
        <v>361</v>
      </c>
      <c r="K101" s="71">
        <v>4216000</v>
      </c>
      <c r="L101" s="22"/>
      <c r="M101" s="71"/>
      <c r="N101" s="71"/>
      <c r="O101" s="71"/>
      <c r="P101" s="71"/>
      <c r="Q101" s="71"/>
      <c r="R101" s="71"/>
      <c r="S101" s="71"/>
      <c r="T101" s="71"/>
    </row>
    <row r="102" spans="2:20" x14ac:dyDescent="0.25">
      <c r="B102" s="33" t="s">
        <v>172</v>
      </c>
      <c r="C102" s="21">
        <v>23771000</v>
      </c>
      <c r="D102" s="15" t="s">
        <v>312</v>
      </c>
      <c r="E102" s="71">
        <v>23771000</v>
      </c>
      <c r="F102" s="94" t="s">
        <v>311</v>
      </c>
      <c r="G102" s="122"/>
      <c r="H102" s="94"/>
      <c r="I102" s="92" t="s">
        <v>365</v>
      </c>
      <c r="J102" s="106" t="s">
        <v>366</v>
      </c>
      <c r="K102" s="71">
        <v>5466000</v>
      </c>
      <c r="L102" s="22"/>
      <c r="M102" s="71"/>
      <c r="N102" s="71"/>
      <c r="O102" s="71"/>
      <c r="P102" s="71"/>
      <c r="Q102" s="71"/>
      <c r="R102" s="71"/>
      <c r="S102" s="71"/>
      <c r="T102" s="71"/>
    </row>
    <row r="103" spans="2:20" x14ac:dyDescent="0.25">
      <c r="B103" s="33" t="s">
        <v>178</v>
      </c>
      <c r="C103" s="21">
        <v>5400000</v>
      </c>
      <c r="D103" s="15" t="s">
        <v>304</v>
      </c>
      <c r="E103" s="71">
        <v>5400000</v>
      </c>
      <c r="F103" s="94" t="s">
        <v>303</v>
      </c>
      <c r="G103" s="122"/>
      <c r="H103" s="94"/>
      <c r="I103" s="92"/>
      <c r="J103" s="15"/>
      <c r="K103" s="71"/>
      <c r="L103" s="22"/>
      <c r="M103" s="71"/>
      <c r="N103" s="71"/>
      <c r="O103" s="71"/>
      <c r="P103" s="71"/>
      <c r="Q103" s="71"/>
      <c r="R103" s="71"/>
      <c r="S103" s="71"/>
      <c r="T103" s="71"/>
    </row>
    <row r="104" spans="2:20" x14ac:dyDescent="0.25">
      <c r="B104" s="33" t="s">
        <v>179</v>
      </c>
      <c r="C104" s="34">
        <f>67870000-14000000</f>
        <v>53870000</v>
      </c>
      <c r="D104" s="15" t="s">
        <v>316</v>
      </c>
      <c r="E104" s="71">
        <f>67870000-174000</f>
        <v>67696000</v>
      </c>
      <c r="F104" s="94" t="s">
        <v>405</v>
      </c>
      <c r="G104" s="122"/>
      <c r="H104" s="94"/>
      <c r="I104" s="92"/>
      <c r="J104" s="15"/>
      <c r="K104" s="71"/>
      <c r="L104" s="22"/>
      <c r="M104" s="71"/>
      <c r="N104" s="71"/>
      <c r="O104" s="71"/>
      <c r="P104" s="71"/>
      <c r="Q104" s="71"/>
      <c r="R104" s="71"/>
      <c r="S104" s="71"/>
      <c r="T104" s="71"/>
    </row>
    <row r="105" spans="2:20" x14ac:dyDescent="0.25">
      <c r="B105" s="33" t="s">
        <v>180</v>
      </c>
      <c r="C105" s="21">
        <v>14156000</v>
      </c>
      <c r="D105" s="15" t="s">
        <v>318</v>
      </c>
      <c r="E105" s="71">
        <f>14156000-250000</f>
        <v>13906000</v>
      </c>
      <c r="F105" s="94" t="s">
        <v>317</v>
      </c>
      <c r="G105" s="122"/>
      <c r="H105" s="94"/>
      <c r="I105" s="92"/>
      <c r="J105" s="15"/>
      <c r="K105" s="71"/>
      <c r="L105" s="22"/>
      <c r="M105" s="71"/>
      <c r="N105" s="71"/>
      <c r="O105" s="71"/>
      <c r="P105" s="71"/>
      <c r="Q105" s="71"/>
      <c r="R105" s="71"/>
      <c r="S105" s="71"/>
      <c r="T105" s="71"/>
    </row>
    <row r="106" spans="2:20" x14ac:dyDescent="0.25">
      <c r="B106" s="33" t="s">
        <v>122</v>
      </c>
      <c r="C106" s="21">
        <v>2586000</v>
      </c>
      <c r="D106" s="22" t="s">
        <v>418</v>
      </c>
      <c r="E106" s="21">
        <v>2586000</v>
      </c>
      <c r="F106" s="94" t="s">
        <v>356</v>
      </c>
      <c r="G106" s="122"/>
      <c r="H106" s="94"/>
      <c r="I106" s="92"/>
      <c r="J106" s="15"/>
      <c r="K106" s="71"/>
      <c r="L106" s="22"/>
      <c r="M106" s="71"/>
      <c r="N106" s="71"/>
      <c r="O106" s="71"/>
      <c r="P106" s="71"/>
      <c r="Q106" s="71"/>
      <c r="R106" s="71"/>
      <c r="S106" s="71"/>
      <c r="T106" s="71"/>
    </row>
    <row r="107" spans="2:20" x14ac:dyDescent="0.25">
      <c r="B107" s="33" t="s">
        <v>193</v>
      </c>
      <c r="C107" s="21">
        <v>6340000</v>
      </c>
      <c r="D107" s="15" t="s">
        <v>375</v>
      </c>
      <c r="E107" s="71">
        <f>6340000+4290000</f>
        <v>10630000</v>
      </c>
      <c r="F107" s="94" t="s">
        <v>358</v>
      </c>
      <c r="G107" s="122"/>
      <c r="H107" s="94"/>
      <c r="I107" s="92"/>
      <c r="J107" s="15"/>
      <c r="K107" s="71"/>
      <c r="L107" s="22"/>
      <c r="M107" s="71"/>
      <c r="N107" s="71"/>
      <c r="O107" s="71"/>
      <c r="P107" s="71"/>
      <c r="Q107" s="71"/>
      <c r="R107" s="71"/>
      <c r="S107" s="71"/>
      <c r="T107" s="71"/>
    </row>
    <row r="108" spans="2:20" x14ac:dyDescent="0.25">
      <c r="B108" s="33" t="s">
        <v>190</v>
      </c>
      <c r="C108" s="21">
        <v>4216000</v>
      </c>
      <c r="D108" s="94" t="s">
        <v>358</v>
      </c>
      <c r="E108" s="71"/>
      <c r="F108" s="21"/>
      <c r="G108" s="113"/>
      <c r="H108" s="21"/>
      <c r="I108" s="92"/>
      <c r="J108" s="15"/>
      <c r="K108" s="71"/>
      <c r="L108" s="22"/>
      <c r="M108" s="71"/>
      <c r="N108" s="71"/>
      <c r="O108" s="71"/>
      <c r="P108" s="71"/>
      <c r="Q108" s="71"/>
      <c r="R108" s="71"/>
      <c r="S108" s="71"/>
      <c r="T108" s="71"/>
    </row>
    <row r="109" spans="2:20" x14ac:dyDescent="0.25">
      <c r="B109" s="33" t="s">
        <v>191</v>
      </c>
      <c r="C109" s="21">
        <v>20082000</v>
      </c>
      <c r="D109" s="94" t="s">
        <v>352</v>
      </c>
      <c r="E109" s="71"/>
      <c r="F109" s="21"/>
      <c r="G109" s="113"/>
      <c r="H109" s="21"/>
      <c r="I109" s="92"/>
      <c r="J109" s="15"/>
      <c r="K109" s="71"/>
      <c r="L109" s="22"/>
      <c r="M109" s="71"/>
      <c r="N109" s="71"/>
      <c r="O109" s="71"/>
      <c r="P109" s="71"/>
      <c r="Q109" s="71"/>
      <c r="R109" s="71"/>
      <c r="S109" s="71"/>
      <c r="T109" s="71"/>
    </row>
    <row r="110" spans="2:20" x14ac:dyDescent="0.25">
      <c r="B110" s="33" t="s">
        <v>192</v>
      </c>
      <c r="C110" s="21">
        <v>9161300</v>
      </c>
      <c r="D110" s="15" t="s">
        <v>370</v>
      </c>
      <c r="E110" s="71">
        <v>9161300</v>
      </c>
      <c r="F110" s="94" t="s">
        <v>359</v>
      </c>
      <c r="G110" s="122"/>
      <c r="H110" s="94"/>
      <c r="I110" s="92"/>
      <c r="J110" s="15"/>
      <c r="K110" s="71"/>
      <c r="L110" s="22"/>
      <c r="M110" s="71"/>
      <c r="N110" s="71"/>
      <c r="O110" s="71"/>
      <c r="P110" s="71"/>
      <c r="Q110" s="71"/>
      <c r="R110" s="71"/>
      <c r="S110" s="71"/>
      <c r="T110" s="71"/>
    </row>
    <row r="111" spans="2:20" x14ac:dyDescent="0.25">
      <c r="B111" s="22"/>
      <c r="C111" s="21"/>
      <c r="D111" s="21"/>
      <c r="E111" s="71"/>
      <c r="F111" s="21"/>
      <c r="G111" s="113"/>
      <c r="H111" s="21"/>
      <c r="I111" s="92"/>
      <c r="J111" s="15"/>
      <c r="K111" s="71"/>
      <c r="L111" s="22"/>
      <c r="M111" s="71"/>
      <c r="N111" s="71"/>
      <c r="O111" s="71"/>
      <c r="P111" s="71"/>
      <c r="Q111" s="71"/>
      <c r="R111" s="71"/>
      <c r="S111" s="71"/>
      <c r="T111" s="71"/>
    </row>
    <row r="112" spans="2:20" x14ac:dyDescent="0.25">
      <c r="B112" s="16" t="s">
        <v>104</v>
      </c>
      <c r="C112" s="13">
        <f>SUM(C113:C140)</f>
        <v>461160300</v>
      </c>
      <c r="D112" s="16" t="s">
        <v>104</v>
      </c>
      <c r="E112" s="97">
        <f>SUM(E113:E139)</f>
        <v>491521800</v>
      </c>
      <c r="F112" s="13"/>
      <c r="G112" s="123"/>
      <c r="H112" s="13"/>
      <c r="I112" s="21"/>
      <c r="J112" s="13" t="s">
        <v>322</v>
      </c>
      <c r="K112" s="100">
        <f>SUM(K113:K147)</f>
        <v>559776800</v>
      </c>
      <c r="L112" s="22"/>
      <c r="M112" s="71"/>
      <c r="N112" s="71"/>
      <c r="O112" s="71"/>
      <c r="P112" s="71"/>
      <c r="Q112" s="71"/>
      <c r="R112" s="71"/>
      <c r="S112" s="71"/>
      <c r="T112" s="71"/>
    </row>
    <row r="113" spans="2:20" x14ac:dyDescent="0.25">
      <c r="B113" s="33" t="s">
        <v>147</v>
      </c>
      <c r="C113" s="21">
        <v>50733000</v>
      </c>
      <c r="D113" s="21" t="s">
        <v>324</v>
      </c>
      <c r="E113" s="98">
        <v>93725000</v>
      </c>
      <c r="F113" s="94" t="s">
        <v>323</v>
      </c>
      <c r="G113" s="122"/>
      <c r="H113" s="94"/>
      <c r="I113" s="94" t="s">
        <v>323</v>
      </c>
      <c r="J113" s="114" t="s">
        <v>324</v>
      </c>
      <c r="K113" s="98">
        <v>93725000</v>
      </c>
      <c r="L113" s="22"/>
      <c r="M113" s="71"/>
      <c r="N113" s="71"/>
      <c r="O113" s="71"/>
      <c r="P113" s="71"/>
      <c r="Q113" s="71"/>
      <c r="R113" s="71"/>
      <c r="S113" s="71"/>
      <c r="T113" s="71"/>
    </row>
    <row r="114" spans="2:20" x14ac:dyDescent="0.25">
      <c r="B114" s="109" t="s">
        <v>173</v>
      </c>
      <c r="C114" s="21">
        <f>31050000+162000000-4050000+187300</f>
        <v>189187300</v>
      </c>
      <c r="D114" s="21" t="s">
        <v>326</v>
      </c>
      <c r="E114" s="71">
        <f>159621800-6000000-2065000</f>
        <v>151556800</v>
      </c>
      <c r="F114" s="21"/>
      <c r="G114" s="113"/>
      <c r="H114" s="21"/>
      <c r="I114" s="94" t="s">
        <v>325</v>
      </c>
      <c r="J114" s="114" t="s">
        <v>326</v>
      </c>
      <c r="K114" s="71">
        <f>159621800-6000000-2065000</f>
        <v>151556800</v>
      </c>
      <c r="L114" s="22" t="s">
        <v>381</v>
      </c>
      <c r="M114" s="71"/>
      <c r="N114" s="71"/>
      <c r="O114" s="71"/>
      <c r="P114" s="71"/>
      <c r="Q114" s="71"/>
      <c r="R114" s="71"/>
      <c r="S114" s="71"/>
      <c r="T114" s="71"/>
    </row>
    <row r="115" spans="2:20" x14ac:dyDescent="0.25">
      <c r="B115" s="33" t="s">
        <v>105</v>
      </c>
      <c r="C115" s="21">
        <v>2606000</v>
      </c>
      <c r="D115" s="21" t="s">
        <v>327</v>
      </c>
      <c r="E115" s="98">
        <v>2606000</v>
      </c>
      <c r="F115" s="94" t="s">
        <v>331</v>
      </c>
      <c r="G115" s="122"/>
      <c r="H115" s="94"/>
      <c r="I115" s="94" t="s">
        <v>331</v>
      </c>
      <c r="J115" s="114" t="s">
        <v>327</v>
      </c>
      <c r="K115" s="98">
        <v>2606000</v>
      </c>
      <c r="L115" s="22"/>
      <c r="M115" s="71"/>
      <c r="N115" s="71"/>
      <c r="O115" s="71"/>
      <c r="P115" s="71"/>
      <c r="Q115" s="71"/>
      <c r="R115" s="71"/>
      <c r="S115" s="71"/>
      <c r="T115" s="71"/>
    </row>
    <row r="116" spans="2:20" x14ac:dyDescent="0.25">
      <c r="B116" s="33" t="s">
        <v>409</v>
      </c>
      <c r="C116" s="21">
        <v>10800000</v>
      </c>
      <c r="D116" s="21"/>
      <c r="E116" s="71"/>
      <c r="F116" s="21"/>
      <c r="G116" s="113"/>
      <c r="H116" s="21"/>
      <c r="I116" s="21"/>
      <c r="J116" s="22" t="s">
        <v>208</v>
      </c>
      <c r="K116" s="21">
        <v>10800000</v>
      </c>
      <c r="L116" s="22"/>
      <c r="M116" s="71"/>
      <c r="N116" s="71"/>
      <c r="O116" s="71"/>
      <c r="P116" s="71"/>
      <c r="Q116" s="71"/>
      <c r="R116" s="71"/>
      <c r="S116" s="71"/>
      <c r="T116" s="71"/>
    </row>
    <row r="117" spans="2:20" x14ac:dyDescent="0.25">
      <c r="B117" s="33" t="s">
        <v>415</v>
      </c>
      <c r="C117" s="21"/>
      <c r="D117" s="21" t="s">
        <v>421</v>
      </c>
      <c r="E117" s="71">
        <v>1200000</v>
      </c>
      <c r="F117" s="94" t="s">
        <v>344</v>
      </c>
      <c r="G117" s="122"/>
      <c r="H117" s="94"/>
      <c r="I117" s="21"/>
      <c r="J117" s="22"/>
      <c r="K117" s="21"/>
      <c r="L117" s="22"/>
      <c r="M117" s="71"/>
      <c r="N117" s="71"/>
      <c r="O117" s="71"/>
      <c r="P117" s="71"/>
      <c r="Q117" s="71"/>
      <c r="R117" s="71"/>
      <c r="S117" s="71"/>
      <c r="T117" s="71"/>
    </row>
    <row r="118" spans="2:20" x14ac:dyDescent="0.25">
      <c r="B118" s="33" t="s">
        <v>416</v>
      </c>
      <c r="C118" s="21"/>
      <c r="D118" s="21" t="s">
        <v>428</v>
      </c>
      <c r="E118" s="71">
        <v>9600000</v>
      </c>
      <c r="F118" s="94" t="s">
        <v>427</v>
      </c>
      <c r="G118" s="122"/>
      <c r="H118" s="94"/>
      <c r="I118" s="21"/>
      <c r="J118" s="22"/>
      <c r="K118" s="21"/>
      <c r="L118" s="22"/>
      <c r="M118" s="71"/>
      <c r="N118" s="71"/>
      <c r="O118" s="71"/>
      <c r="P118" s="71"/>
      <c r="Q118" s="71"/>
      <c r="R118" s="71"/>
      <c r="S118" s="71"/>
      <c r="T118" s="71"/>
    </row>
    <row r="119" spans="2:20" x14ac:dyDescent="0.25">
      <c r="B119" s="22"/>
      <c r="C119" s="21"/>
      <c r="D119" s="21"/>
      <c r="E119" s="71"/>
      <c r="F119" s="21"/>
      <c r="G119" s="113"/>
      <c r="H119" s="21"/>
      <c r="I119" s="21"/>
      <c r="J119" s="22"/>
      <c r="K119" s="21"/>
      <c r="L119" s="22"/>
      <c r="M119" s="71"/>
      <c r="N119" s="71"/>
      <c r="O119" s="71"/>
      <c r="P119" s="71"/>
      <c r="Q119" s="71"/>
      <c r="R119" s="71"/>
      <c r="S119" s="71"/>
      <c r="T119" s="71"/>
    </row>
    <row r="120" spans="2:20" x14ac:dyDescent="0.25">
      <c r="B120" s="22" t="s">
        <v>407</v>
      </c>
      <c r="C120" s="21">
        <v>6024000</v>
      </c>
      <c r="D120" s="21"/>
      <c r="E120" s="71">
        <v>6024000</v>
      </c>
      <c r="F120" s="21"/>
      <c r="G120" s="113"/>
      <c r="H120" s="21"/>
      <c r="I120" s="21"/>
      <c r="J120" s="22" t="s">
        <v>107</v>
      </c>
      <c r="K120" s="21">
        <v>6024000</v>
      </c>
      <c r="L120" s="22"/>
      <c r="M120" s="71"/>
      <c r="N120" s="71"/>
      <c r="O120" s="71"/>
      <c r="P120" s="71"/>
      <c r="Q120" s="71"/>
      <c r="R120" s="71"/>
      <c r="S120" s="71"/>
      <c r="T120" s="71"/>
    </row>
    <row r="121" spans="2:20" x14ac:dyDescent="0.25">
      <c r="B121" s="22" t="s">
        <v>410</v>
      </c>
      <c r="C121" s="21"/>
      <c r="D121" s="21"/>
      <c r="E121" s="71"/>
      <c r="F121" s="21"/>
      <c r="G121" s="113"/>
      <c r="H121" s="21"/>
      <c r="I121" s="21"/>
      <c r="J121" s="22"/>
      <c r="K121" s="21"/>
      <c r="L121" s="22"/>
      <c r="M121" s="71"/>
      <c r="N121" s="71"/>
      <c r="O121" s="71"/>
      <c r="P121" s="71"/>
      <c r="Q121" s="71"/>
      <c r="R121" s="71"/>
      <c r="S121" s="71"/>
      <c r="T121" s="71"/>
    </row>
    <row r="122" spans="2:20" x14ac:dyDescent="0.25">
      <c r="B122" s="22" t="s">
        <v>411</v>
      </c>
      <c r="C122" s="21"/>
      <c r="D122" s="21"/>
      <c r="E122" s="71"/>
      <c r="F122" s="21"/>
      <c r="G122" s="113"/>
      <c r="H122" s="21"/>
      <c r="I122" s="21"/>
      <c r="J122" s="22"/>
      <c r="K122" s="21"/>
      <c r="L122" s="22"/>
      <c r="M122" s="71"/>
      <c r="N122" s="71"/>
      <c r="O122" s="71"/>
      <c r="P122" s="71"/>
      <c r="Q122" s="71"/>
      <c r="R122" s="71"/>
      <c r="S122" s="71"/>
      <c r="T122" s="71"/>
    </row>
    <row r="123" spans="2:20" x14ac:dyDescent="0.25">
      <c r="B123" s="22" t="s">
        <v>412</v>
      </c>
      <c r="C123" s="21"/>
      <c r="D123" s="21"/>
      <c r="E123" s="71"/>
      <c r="F123" s="21"/>
      <c r="G123" s="113"/>
      <c r="H123" s="21"/>
      <c r="I123" s="21"/>
      <c r="J123" s="22"/>
      <c r="K123" s="21"/>
      <c r="L123" s="22"/>
      <c r="M123" s="71"/>
      <c r="N123" s="71"/>
      <c r="O123" s="71"/>
      <c r="P123" s="71"/>
      <c r="Q123" s="71"/>
      <c r="R123" s="71"/>
      <c r="S123" s="71"/>
      <c r="T123" s="71"/>
    </row>
    <row r="124" spans="2:20" x14ac:dyDescent="0.25">
      <c r="B124" s="33" t="s">
        <v>408</v>
      </c>
      <c r="C124" s="21">
        <v>8844000</v>
      </c>
      <c r="D124" s="21" t="s">
        <v>423</v>
      </c>
      <c r="E124" s="71">
        <v>8844000</v>
      </c>
      <c r="F124" s="94" t="s">
        <v>422</v>
      </c>
      <c r="G124" s="122"/>
      <c r="H124" s="94"/>
      <c r="I124" s="21"/>
      <c r="J124" s="22" t="s">
        <v>108</v>
      </c>
      <c r="K124" s="21">
        <v>8844000</v>
      </c>
      <c r="L124" s="22"/>
      <c r="M124" s="71"/>
      <c r="N124" s="71"/>
      <c r="O124" s="71"/>
      <c r="P124" s="71"/>
      <c r="Q124" s="71"/>
      <c r="R124" s="71"/>
      <c r="S124" s="71"/>
      <c r="T124" s="71"/>
    </row>
    <row r="125" spans="2:20" x14ac:dyDescent="0.25">
      <c r="B125" s="33" t="s">
        <v>413</v>
      </c>
      <c r="C125" s="21"/>
      <c r="D125" s="21"/>
      <c r="E125" s="71"/>
      <c r="F125" s="94"/>
      <c r="G125" s="122"/>
      <c r="H125" s="94"/>
      <c r="I125" s="21"/>
      <c r="J125" s="22"/>
      <c r="K125" s="21"/>
      <c r="L125" s="22"/>
      <c r="M125" s="71"/>
      <c r="N125" s="71"/>
      <c r="O125" s="71"/>
      <c r="P125" s="71"/>
      <c r="Q125" s="71"/>
      <c r="R125" s="71"/>
      <c r="S125" s="71"/>
      <c r="T125" s="71"/>
    </row>
    <row r="126" spans="2:20" x14ac:dyDescent="0.25">
      <c r="B126" s="33" t="s">
        <v>414</v>
      </c>
      <c r="C126" s="21"/>
      <c r="D126" s="21"/>
      <c r="E126" s="71"/>
      <c r="F126" s="21" t="s">
        <v>417</v>
      </c>
      <c r="G126" s="113"/>
      <c r="H126" s="21"/>
      <c r="I126" s="21"/>
      <c r="J126" s="22"/>
      <c r="K126" s="21"/>
      <c r="L126" s="22"/>
      <c r="M126" s="71"/>
      <c r="N126" s="71"/>
      <c r="O126" s="71"/>
      <c r="P126" s="71"/>
      <c r="Q126" s="71"/>
      <c r="R126" s="71"/>
      <c r="S126" s="71"/>
      <c r="T126" s="71"/>
    </row>
    <row r="127" spans="2:20" x14ac:dyDescent="0.25">
      <c r="B127" s="22" t="s">
        <v>128</v>
      </c>
      <c r="C127" s="21">
        <v>6930000</v>
      </c>
      <c r="D127" s="21"/>
      <c r="E127" s="71">
        <v>6930000</v>
      </c>
      <c r="F127" s="21"/>
      <c r="G127" s="113"/>
      <c r="H127" s="21"/>
      <c r="I127" s="21"/>
      <c r="J127" s="22" t="s">
        <v>128</v>
      </c>
      <c r="K127" s="21">
        <v>6930000</v>
      </c>
      <c r="L127" s="22"/>
      <c r="M127" s="71"/>
      <c r="N127" s="71"/>
      <c r="O127" s="71"/>
      <c r="P127" s="71"/>
      <c r="Q127" s="71"/>
      <c r="R127" s="71"/>
      <c r="S127" s="71"/>
      <c r="T127" s="71"/>
    </row>
    <row r="128" spans="2:20" x14ac:dyDescent="0.25">
      <c r="B128" s="33" t="s">
        <v>129</v>
      </c>
      <c r="C128" s="21">
        <v>47480000</v>
      </c>
      <c r="D128" s="21" t="s">
        <v>425</v>
      </c>
      <c r="E128" s="71">
        <v>47480000</v>
      </c>
      <c r="F128" s="94" t="s">
        <v>424</v>
      </c>
      <c r="G128" s="122"/>
      <c r="H128" s="94"/>
      <c r="I128" s="21"/>
      <c r="J128" s="22" t="s">
        <v>129</v>
      </c>
      <c r="K128" s="21">
        <v>47480000</v>
      </c>
      <c r="L128" s="22"/>
      <c r="M128" s="71">
        <v>47480000</v>
      </c>
      <c r="N128" s="71"/>
      <c r="O128" s="71"/>
      <c r="P128" s="71"/>
      <c r="Q128" s="71"/>
      <c r="R128" s="71"/>
      <c r="S128" s="71"/>
      <c r="T128" s="71"/>
    </row>
    <row r="129" spans="2:20" x14ac:dyDescent="0.25">
      <c r="B129" s="33" t="s">
        <v>112</v>
      </c>
      <c r="C129" s="21">
        <v>14000000</v>
      </c>
      <c r="D129" s="21" t="s">
        <v>426</v>
      </c>
      <c r="E129" s="71">
        <v>14000000</v>
      </c>
      <c r="F129" s="94" t="s">
        <v>367</v>
      </c>
      <c r="G129" s="122"/>
      <c r="H129" s="94"/>
      <c r="I129" s="94" t="s">
        <v>367</v>
      </c>
      <c r="J129" s="22" t="s">
        <v>112</v>
      </c>
      <c r="K129" s="21">
        <v>14000000</v>
      </c>
      <c r="L129" s="22"/>
      <c r="M129" s="71"/>
      <c r="N129" s="71"/>
      <c r="O129" s="71"/>
      <c r="P129" s="71"/>
      <c r="Q129" s="71"/>
      <c r="R129" s="71"/>
      <c r="S129" s="71"/>
      <c r="T129" s="71"/>
    </row>
    <row r="130" spans="2:20" x14ac:dyDescent="0.25">
      <c r="B130" s="33" t="s">
        <v>81</v>
      </c>
      <c r="C130" s="21">
        <v>4950000</v>
      </c>
      <c r="D130" s="22" t="s">
        <v>371</v>
      </c>
      <c r="E130" s="21">
        <f>17500000+17500000+25000000+4950000</f>
        <v>64950000</v>
      </c>
      <c r="F130" s="94" t="s">
        <v>368</v>
      </c>
      <c r="G130" s="122"/>
      <c r="H130" s="94"/>
      <c r="I130" s="94" t="s">
        <v>368</v>
      </c>
      <c r="J130" s="33" t="s">
        <v>371</v>
      </c>
      <c r="K130" s="21">
        <f>17500000+17500000+25000000+4950000</f>
        <v>64950000</v>
      </c>
      <c r="L130" s="22"/>
      <c r="M130" s="71"/>
      <c r="N130" s="71"/>
      <c r="O130" s="71"/>
      <c r="P130" s="71"/>
      <c r="Q130" s="71"/>
      <c r="R130" s="71"/>
      <c r="S130" s="71"/>
      <c r="T130" s="71"/>
    </row>
    <row r="131" spans="2:20" x14ac:dyDescent="0.25">
      <c r="B131" s="33" t="s">
        <v>86</v>
      </c>
      <c r="C131" s="21">
        <v>17500000</v>
      </c>
      <c r="D131" s="94" t="s">
        <v>368</v>
      </c>
      <c r="E131" s="71"/>
      <c r="F131" s="21"/>
      <c r="G131" s="113"/>
      <c r="H131" s="21"/>
      <c r="I131" s="94" t="s">
        <v>341</v>
      </c>
      <c r="J131" s="33" t="s">
        <v>176</v>
      </c>
      <c r="K131" s="21">
        <v>8556000</v>
      </c>
      <c r="L131" s="22"/>
      <c r="M131" s="71"/>
      <c r="N131" s="71"/>
      <c r="O131" s="71"/>
      <c r="P131" s="71"/>
      <c r="Q131" s="71"/>
      <c r="R131" s="71"/>
      <c r="S131" s="71"/>
      <c r="T131" s="71"/>
    </row>
    <row r="132" spans="2:20" x14ac:dyDescent="0.25">
      <c r="B132" s="33" t="s">
        <v>87</v>
      </c>
      <c r="C132" s="21">
        <v>17500000</v>
      </c>
      <c r="D132" s="94" t="s">
        <v>368</v>
      </c>
      <c r="E132" s="71"/>
      <c r="F132" s="21"/>
      <c r="G132" s="113"/>
      <c r="H132" s="21"/>
      <c r="I132" s="94" t="s">
        <v>337</v>
      </c>
      <c r="J132" s="33" t="s">
        <v>338</v>
      </c>
      <c r="K132" s="21">
        <v>4500000</v>
      </c>
      <c r="L132" s="22"/>
      <c r="M132" s="71"/>
      <c r="N132" s="71"/>
      <c r="O132" s="71"/>
      <c r="P132" s="71"/>
      <c r="Q132" s="71"/>
      <c r="R132" s="71"/>
      <c r="S132" s="71"/>
      <c r="T132" s="71"/>
    </row>
    <row r="133" spans="2:20" x14ac:dyDescent="0.25">
      <c r="B133" s="33" t="s">
        <v>88</v>
      </c>
      <c r="C133" s="21">
        <v>25000000</v>
      </c>
      <c r="D133" s="94" t="s">
        <v>368</v>
      </c>
      <c r="E133" s="71"/>
      <c r="F133" s="21"/>
      <c r="G133" s="113"/>
      <c r="H133" s="21"/>
      <c r="I133" s="94" t="s">
        <v>339</v>
      </c>
      <c r="J133" s="33" t="s">
        <v>340</v>
      </c>
      <c r="K133" s="21">
        <v>43000000</v>
      </c>
      <c r="L133" s="22"/>
      <c r="M133" s="71"/>
      <c r="N133" s="71"/>
      <c r="O133" s="71"/>
      <c r="P133" s="71"/>
      <c r="Q133" s="71"/>
      <c r="R133" s="71"/>
      <c r="S133" s="71"/>
      <c r="T133" s="71"/>
    </row>
    <row r="134" spans="2:20" x14ac:dyDescent="0.25">
      <c r="B134" s="33" t="s">
        <v>176</v>
      </c>
      <c r="C134" s="21">
        <v>8556000</v>
      </c>
      <c r="D134" s="22" t="s">
        <v>176</v>
      </c>
      <c r="E134" s="21">
        <v>8556000</v>
      </c>
      <c r="F134" s="94" t="s">
        <v>341</v>
      </c>
      <c r="G134" s="122"/>
      <c r="H134" s="94"/>
      <c r="I134" s="94" t="s">
        <v>342</v>
      </c>
      <c r="J134" s="33" t="s">
        <v>369</v>
      </c>
      <c r="K134" s="21">
        <v>11000000</v>
      </c>
      <c r="L134" s="22"/>
      <c r="M134" s="71"/>
      <c r="N134" s="71"/>
      <c r="O134" s="71"/>
      <c r="P134" s="71"/>
      <c r="Q134" s="71"/>
      <c r="R134" s="71"/>
      <c r="S134" s="71"/>
      <c r="T134" s="71"/>
    </row>
    <row r="135" spans="2:20" x14ac:dyDescent="0.25">
      <c r="B135" s="33" t="s">
        <v>183</v>
      </c>
      <c r="C135" s="21">
        <v>4500000</v>
      </c>
      <c r="D135" s="22" t="s">
        <v>338</v>
      </c>
      <c r="E135" s="21">
        <v>4500000</v>
      </c>
      <c r="F135" s="94" t="s">
        <v>337</v>
      </c>
      <c r="G135" s="122"/>
      <c r="H135" s="94"/>
      <c r="I135" s="94" t="s">
        <v>343</v>
      </c>
      <c r="J135" s="33" t="s">
        <v>186</v>
      </c>
      <c r="K135" s="21">
        <v>17550000</v>
      </c>
      <c r="L135" s="22"/>
      <c r="M135" s="71"/>
      <c r="N135" s="71" t="s">
        <v>34</v>
      </c>
      <c r="O135" s="71"/>
      <c r="P135" s="71"/>
      <c r="Q135" s="71"/>
      <c r="R135" s="71"/>
      <c r="S135" s="71"/>
      <c r="T135" s="71"/>
    </row>
    <row r="136" spans="2:20" x14ac:dyDescent="0.25">
      <c r="B136" s="33" t="s">
        <v>184</v>
      </c>
      <c r="C136" s="34">
        <f>43000000-25000000</f>
        <v>18000000</v>
      </c>
      <c r="D136" s="22" t="s">
        <v>340</v>
      </c>
      <c r="E136" s="21">
        <v>43000000</v>
      </c>
      <c r="F136" s="94" t="s">
        <v>339</v>
      </c>
      <c r="G136" s="122"/>
      <c r="H136" s="94"/>
      <c r="I136" s="94" t="s">
        <v>344</v>
      </c>
      <c r="J136" s="33" t="s">
        <v>345</v>
      </c>
      <c r="K136" s="21">
        <v>14506000</v>
      </c>
      <c r="L136" s="22"/>
      <c r="M136" s="71"/>
      <c r="N136" s="71"/>
      <c r="O136" s="71"/>
      <c r="P136" s="71"/>
      <c r="Q136" s="71"/>
      <c r="R136" s="71"/>
      <c r="S136" s="71"/>
      <c r="T136" s="71"/>
    </row>
    <row r="137" spans="2:20" x14ac:dyDescent="0.25">
      <c r="B137" s="33" t="s">
        <v>185</v>
      </c>
      <c r="C137" s="21">
        <v>11000000</v>
      </c>
      <c r="D137" s="22" t="s">
        <v>369</v>
      </c>
      <c r="E137" s="21">
        <v>11000000</v>
      </c>
      <c r="F137" s="94" t="s">
        <v>342</v>
      </c>
      <c r="G137" s="122"/>
      <c r="H137" s="94"/>
      <c r="I137" s="94" t="s">
        <v>346</v>
      </c>
      <c r="J137" s="22" t="s">
        <v>347</v>
      </c>
      <c r="K137" s="21">
        <f>4426000</f>
        <v>4426000</v>
      </c>
      <c r="L137" s="22" t="s">
        <v>378</v>
      </c>
      <c r="M137" s="71"/>
      <c r="N137" s="71"/>
      <c r="O137" s="71"/>
      <c r="P137" s="71"/>
      <c r="Q137" s="71"/>
      <c r="R137" s="71"/>
      <c r="S137" s="71"/>
      <c r="T137" s="71"/>
    </row>
    <row r="138" spans="2:20" x14ac:dyDescent="0.25">
      <c r="B138" s="33" t="s">
        <v>186</v>
      </c>
      <c r="C138" s="21">
        <v>17550000</v>
      </c>
      <c r="D138" s="22" t="s">
        <v>186</v>
      </c>
      <c r="E138" s="21">
        <v>17550000</v>
      </c>
      <c r="F138" s="94" t="s">
        <v>343</v>
      </c>
      <c r="G138" s="122"/>
      <c r="H138" s="94"/>
      <c r="I138" s="94" t="s">
        <v>348</v>
      </c>
      <c r="J138" s="33" t="s">
        <v>349</v>
      </c>
      <c r="K138" s="21">
        <v>4967000</v>
      </c>
      <c r="L138" s="22"/>
      <c r="M138" s="71"/>
      <c r="N138" s="71"/>
      <c r="O138" s="71"/>
      <c r="P138" s="71"/>
      <c r="Q138" s="71"/>
      <c r="R138" s="71"/>
      <c r="S138" s="71"/>
      <c r="T138" s="71"/>
    </row>
    <row r="139" spans="2:20" x14ac:dyDescent="0.25">
      <c r="B139" s="22"/>
      <c r="C139" s="21"/>
      <c r="D139" s="21"/>
      <c r="E139" s="71"/>
      <c r="F139" s="21"/>
      <c r="G139" s="113"/>
      <c r="H139" s="21"/>
      <c r="I139" s="94" t="s">
        <v>350</v>
      </c>
      <c r="J139" s="33" t="s">
        <v>351</v>
      </c>
      <c r="K139" s="114">
        <v>22170000</v>
      </c>
      <c r="L139" s="16"/>
      <c r="M139" s="71"/>
      <c r="N139" s="71"/>
      <c r="O139" s="71"/>
      <c r="P139" s="71"/>
      <c r="Q139" s="71"/>
      <c r="R139" s="71"/>
      <c r="S139" s="71"/>
      <c r="T139" s="71"/>
    </row>
    <row r="140" spans="2:20" x14ac:dyDescent="0.25">
      <c r="B140" s="22"/>
      <c r="C140" s="21"/>
      <c r="D140" s="21"/>
      <c r="E140" s="71"/>
      <c r="F140" s="21"/>
      <c r="G140" s="113"/>
      <c r="H140" s="21"/>
      <c r="I140" s="94" t="s">
        <v>354</v>
      </c>
      <c r="J140" s="33" t="s">
        <v>355</v>
      </c>
      <c r="K140" s="21">
        <v>6150000</v>
      </c>
      <c r="L140" s="22"/>
      <c r="M140" s="71"/>
      <c r="N140" s="71"/>
      <c r="O140" s="71"/>
      <c r="P140" s="71"/>
      <c r="Q140" s="71"/>
      <c r="R140" s="71"/>
      <c r="S140" s="71"/>
      <c r="T140" s="71"/>
    </row>
    <row r="141" spans="2:20" x14ac:dyDescent="0.25">
      <c r="B141" s="16" t="s">
        <v>109</v>
      </c>
      <c r="C141" s="13">
        <f>SUM(C142:C144)</f>
        <v>30000000</v>
      </c>
      <c r="D141" s="16" t="s">
        <v>109</v>
      </c>
      <c r="E141" s="97">
        <f>E142+E143+E144</f>
        <v>30000000</v>
      </c>
      <c r="F141" s="13"/>
      <c r="G141" s="123"/>
      <c r="H141" s="13"/>
      <c r="I141" s="94" t="s">
        <v>356</v>
      </c>
      <c r="J141" s="33" t="s">
        <v>357</v>
      </c>
      <c r="K141" s="21">
        <v>2586000</v>
      </c>
      <c r="L141" s="26"/>
      <c r="M141" s="71"/>
      <c r="N141" s="71"/>
      <c r="O141" s="71"/>
      <c r="P141" s="71"/>
      <c r="Q141" s="71"/>
      <c r="R141" s="71"/>
      <c r="S141" s="71"/>
      <c r="T141" s="71"/>
    </row>
    <row r="142" spans="2:20" x14ac:dyDescent="0.25">
      <c r="B142" s="33" t="s">
        <v>115</v>
      </c>
      <c r="C142" s="114">
        <v>10000000</v>
      </c>
      <c r="D142" s="22" t="s">
        <v>115</v>
      </c>
      <c r="E142" s="69">
        <v>10000000</v>
      </c>
      <c r="F142" s="69"/>
      <c r="G142" s="113"/>
      <c r="H142" s="69"/>
      <c r="I142" s="94" t="s">
        <v>372</v>
      </c>
      <c r="J142" s="22" t="s">
        <v>373</v>
      </c>
      <c r="K142" s="21">
        <v>13450000</v>
      </c>
      <c r="L142" s="22"/>
      <c r="M142" s="71"/>
      <c r="N142" s="71"/>
      <c r="O142" s="71"/>
      <c r="P142" s="71"/>
      <c r="Q142" s="71"/>
      <c r="R142" s="71"/>
      <c r="S142" s="71"/>
      <c r="T142" s="71"/>
    </row>
    <row r="143" spans="2:20" x14ac:dyDescent="0.25">
      <c r="B143" s="33" t="s">
        <v>34</v>
      </c>
      <c r="C143" s="114">
        <v>10000000</v>
      </c>
      <c r="D143" s="22" t="s">
        <v>374</v>
      </c>
      <c r="E143" s="69">
        <v>10000000</v>
      </c>
      <c r="F143" s="69"/>
      <c r="G143" s="113"/>
      <c r="H143" s="69"/>
      <c r="I143" s="94"/>
      <c r="J143" s="22"/>
      <c r="K143" s="21"/>
      <c r="L143" s="22"/>
      <c r="M143" s="71"/>
      <c r="N143" s="71"/>
      <c r="O143" s="71"/>
      <c r="P143" s="71"/>
      <c r="Q143" s="71"/>
      <c r="R143" s="71"/>
      <c r="S143" s="71"/>
      <c r="T143" s="71"/>
    </row>
    <row r="144" spans="2:20" x14ac:dyDescent="0.25">
      <c r="B144" s="33" t="s">
        <v>117</v>
      </c>
      <c r="C144" s="114">
        <v>10000000</v>
      </c>
      <c r="D144" s="22" t="s">
        <v>117</v>
      </c>
      <c r="E144" s="69">
        <v>10000000</v>
      </c>
      <c r="F144" s="69"/>
      <c r="G144" s="113"/>
      <c r="H144" s="69"/>
      <c r="I144" s="94"/>
      <c r="J144" s="22"/>
      <c r="K144" s="21"/>
      <c r="L144" s="22"/>
      <c r="M144" s="71"/>
      <c r="N144" s="71"/>
      <c r="O144" s="71"/>
      <c r="P144" s="71"/>
      <c r="Q144" s="71"/>
      <c r="R144" s="71"/>
      <c r="S144" s="71"/>
      <c r="T144" s="71"/>
    </row>
    <row r="145" spans="2:20" x14ac:dyDescent="0.25">
      <c r="B145" s="22"/>
      <c r="C145" s="21"/>
      <c r="D145" s="21"/>
      <c r="E145" s="71"/>
      <c r="F145" s="21"/>
      <c r="G145" s="113"/>
      <c r="H145" s="21"/>
      <c r="I145" s="94"/>
      <c r="J145" s="22"/>
      <c r="K145" s="21"/>
      <c r="L145" s="22"/>
      <c r="M145" s="71"/>
      <c r="N145" s="71"/>
      <c r="O145" s="71"/>
      <c r="P145" s="71"/>
      <c r="Q145" s="71"/>
      <c r="R145" s="71"/>
      <c r="S145" s="71"/>
      <c r="T145" s="71"/>
    </row>
    <row r="146" spans="2:20" x14ac:dyDescent="0.25">
      <c r="B146" s="27" t="s">
        <v>125</v>
      </c>
      <c r="C146" s="13">
        <f>C18+C63+C82+C112+C141</f>
        <v>3960867660</v>
      </c>
      <c r="D146" s="13" t="s">
        <v>125</v>
      </c>
      <c r="E146" s="97">
        <f>E18+E63+E82+E112+E141</f>
        <v>3960867660</v>
      </c>
      <c r="F146" s="13"/>
      <c r="G146" s="123"/>
      <c r="H146" s="13"/>
      <c r="I146" s="94"/>
      <c r="J146" s="22"/>
      <c r="K146" s="21"/>
      <c r="L146" s="22"/>
      <c r="M146" s="13">
        <f>SUM(M19:M144)</f>
        <v>366406000</v>
      </c>
      <c r="N146" s="13">
        <f t="shared" ref="N146:S146" si="1">N18+N63+N82+N112+N141</f>
        <v>0</v>
      </c>
      <c r="O146" s="13">
        <f t="shared" si="1"/>
        <v>0</v>
      </c>
      <c r="P146" s="13">
        <f t="shared" si="1"/>
        <v>0</v>
      </c>
      <c r="Q146" s="13">
        <f t="shared" si="1"/>
        <v>0</v>
      </c>
      <c r="R146" s="13">
        <f t="shared" si="1"/>
        <v>0</v>
      </c>
      <c r="S146" s="13">
        <f t="shared" si="1"/>
        <v>0</v>
      </c>
      <c r="T146" s="13"/>
    </row>
    <row r="147" spans="2:20" x14ac:dyDescent="0.25">
      <c r="I147" s="94"/>
      <c r="J147" s="22"/>
      <c r="K147" s="21"/>
      <c r="L147" s="22"/>
      <c r="R147" s="11"/>
      <c r="S147" s="11"/>
      <c r="T147" s="11"/>
    </row>
    <row r="148" spans="2:20" x14ac:dyDescent="0.25">
      <c r="B148" s="11" t="s">
        <v>130</v>
      </c>
      <c r="C148" s="12">
        <f>'Lamp II'!C18</f>
        <v>3960867660</v>
      </c>
      <c r="D148" s="12">
        <f>C148</f>
        <v>3960867660</v>
      </c>
      <c r="E148" s="70">
        <f>D148-E146</f>
        <v>0</v>
      </c>
      <c r="I148" s="21"/>
      <c r="J148" s="21"/>
      <c r="K148" s="98"/>
      <c r="L148" s="22"/>
      <c r="M148" s="70">
        <f>'Lamp II'!C14</f>
        <v>271257260</v>
      </c>
      <c r="N148" s="70">
        <f>'Lamp II'!C13</f>
        <v>36367400</v>
      </c>
      <c r="O148" s="70">
        <f>'Lamp II'!C16</f>
        <v>30000000</v>
      </c>
      <c r="P148" s="70">
        <f>'Lamp II'!C17</f>
        <v>566000000</v>
      </c>
      <c r="R148" s="11"/>
      <c r="S148" s="11"/>
      <c r="T148" s="11"/>
    </row>
    <row r="149" spans="2:20" x14ac:dyDescent="0.25">
      <c r="I149" s="21"/>
      <c r="J149" s="16" t="s">
        <v>109</v>
      </c>
      <c r="K149" s="13">
        <f>SUM(K150:K152)</f>
        <v>30000000</v>
      </c>
      <c r="L149" s="22"/>
      <c r="R149" s="11"/>
      <c r="S149" s="11"/>
      <c r="T149" s="11"/>
    </row>
    <row r="150" spans="2:20" x14ac:dyDescent="0.25">
      <c r="B150" s="11" t="s">
        <v>131</v>
      </c>
      <c r="C150" s="29">
        <f>C148-C146</f>
        <v>0</v>
      </c>
      <c r="D150" s="29"/>
      <c r="E150" s="105"/>
      <c r="F150" s="29"/>
      <c r="G150" s="124"/>
      <c r="H150" s="29"/>
      <c r="I150" s="21"/>
      <c r="J150" s="33" t="s">
        <v>115</v>
      </c>
      <c r="K150" s="114">
        <v>10000000</v>
      </c>
      <c r="L150" s="22"/>
      <c r="M150" s="70">
        <f t="shared" ref="M150:Q150" si="2">M148-P146</f>
        <v>271257260</v>
      </c>
      <c r="N150" s="70">
        <f t="shared" si="2"/>
        <v>36367400</v>
      </c>
      <c r="O150" s="70">
        <f t="shared" si="2"/>
        <v>30000000</v>
      </c>
      <c r="P150" s="70">
        <f t="shared" si="2"/>
        <v>566000000</v>
      </c>
      <c r="Q150" s="70">
        <f t="shared" si="2"/>
        <v>0</v>
      </c>
      <c r="R150" s="11"/>
      <c r="S150" s="11"/>
      <c r="T150" s="11"/>
    </row>
    <row r="151" spans="2:20" x14ac:dyDescent="0.25">
      <c r="I151" s="21"/>
      <c r="J151" s="33" t="s">
        <v>374</v>
      </c>
      <c r="K151" s="114">
        <v>10000000</v>
      </c>
      <c r="L151" s="22"/>
      <c r="R151" s="11"/>
      <c r="S151" s="11"/>
      <c r="T151" s="11"/>
    </row>
    <row r="152" spans="2:20" x14ac:dyDescent="0.25">
      <c r="C152" s="28" t="s">
        <v>163</v>
      </c>
      <c r="D152" s="28"/>
      <c r="E152" s="95"/>
      <c r="F152" s="28"/>
      <c r="G152" s="125"/>
      <c r="H152" s="28"/>
      <c r="I152" s="21"/>
      <c r="J152" s="33" t="s">
        <v>117</v>
      </c>
      <c r="K152" s="114">
        <v>10000000</v>
      </c>
      <c r="L152" s="22"/>
      <c r="R152" s="11"/>
      <c r="S152" s="11"/>
      <c r="T152" s="11"/>
    </row>
    <row r="153" spans="2:20" x14ac:dyDescent="0.25">
      <c r="C153" s="28" t="s">
        <v>142</v>
      </c>
      <c r="D153" s="28"/>
      <c r="E153" s="95"/>
      <c r="F153" s="28"/>
      <c r="G153" s="125"/>
      <c r="H153" s="28"/>
      <c r="I153" s="21"/>
      <c r="J153" s="22"/>
      <c r="K153" s="21"/>
      <c r="L153" s="22"/>
      <c r="R153" s="11"/>
      <c r="S153" s="11"/>
      <c r="T153" s="11"/>
    </row>
    <row r="154" spans="2:20" x14ac:dyDescent="0.25">
      <c r="C154" s="28"/>
      <c r="D154" s="28"/>
      <c r="E154" s="95"/>
      <c r="F154" s="28"/>
      <c r="G154" s="125"/>
      <c r="H154" s="28"/>
      <c r="I154" s="21"/>
      <c r="J154" s="27" t="s">
        <v>125</v>
      </c>
      <c r="K154" s="13">
        <f>K149+K112+K79+K63+K18</f>
        <v>3491266360</v>
      </c>
      <c r="L154" s="22"/>
    </row>
    <row r="155" spans="2:20" x14ac:dyDescent="0.25">
      <c r="C155" s="28"/>
      <c r="D155" s="28"/>
      <c r="E155" s="95"/>
      <c r="F155" s="28"/>
      <c r="G155" s="125"/>
      <c r="H155" s="28"/>
      <c r="I155" s="21"/>
      <c r="J155" s="27"/>
      <c r="K155" s="13">
        <f>K18+K63+K82+K112+K149</f>
        <v>4026977160</v>
      </c>
      <c r="L155" s="22"/>
    </row>
    <row r="156" spans="2:20" x14ac:dyDescent="0.25">
      <c r="C156" s="28"/>
      <c r="D156" s="28"/>
      <c r="E156" s="95"/>
      <c r="F156" s="28"/>
      <c r="G156" s="125"/>
      <c r="H156" s="28"/>
      <c r="I156" s="21"/>
      <c r="J156" s="27"/>
      <c r="K156" s="13"/>
      <c r="L156" s="22"/>
    </row>
    <row r="157" spans="2:20" x14ac:dyDescent="0.25">
      <c r="C157" s="28" t="s">
        <v>143</v>
      </c>
      <c r="D157" s="28"/>
      <c r="E157" s="95"/>
      <c r="F157" s="28"/>
      <c r="G157" s="125"/>
      <c r="H157" s="28"/>
      <c r="I157" s="21"/>
      <c r="J157" s="27"/>
      <c r="K157" s="13"/>
      <c r="L157" s="22"/>
    </row>
    <row r="158" spans="2:20" x14ac:dyDescent="0.25">
      <c r="I158" s="21"/>
      <c r="J158" s="21"/>
      <c r="K158" s="98"/>
      <c r="L158" s="22"/>
    </row>
    <row r="159" spans="2:20" s="82" customFormat="1" x14ac:dyDescent="0.25">
      <c r="C159" s="83"/>
      <c r="D159" s="83"/>
      <c r="E159" s="84"/>
      <c r="F159" s="83"/>
      <c r="G159" s="126"/>
      <c r="H159" s="83"/>
      <c r="I159" s="21"/>
      <c r="J159" s="21"/>
      <c r="K159" s="98"/>
      <c r="L159" s="22"/>
      <c r="M159" s="84"/>
      <c r="N159" s="84"/>
      <c r="O159" s="84"/>
      <c r="P159" s="84"/>
      <c r="Q159" s="84"/>
      <c r="R159" s="84"/>
      <c r="S159" s="84"/>
      <c r="T159" s="84"/>
    </row>
    <row r="160" spans="2:20" x14ac:dyDescent="0.25">
      <c r="I160" s="21"/>
      <c r="J160" s="21"/>
      <c r="K160" s="98"/>
      <c r="L160" s="16"/>
    </row>
    <row r="161" spans="9:12" x14ac:dyDescent="0.25">
      <c r="I161" s="21"/>
      <c r="J161" s="21"/>
      <c r="K161" s="98"/>
      <c r="L161" s="22"/>
    </row>
    <row r="162" spans="9:12" x14ac:dyDescent="0.25">
      <c r="I162" s="21"/>
      <c r="J162" s="21"/>
      <c r="K162" s="98"/>
      <c r="L162" s="22"/>
    </row>
    <row r="163" spans="9:12" x14ac:dyDescent="0.25">
      <c r="I163" s="21"/>
      <c r="J163" s="21"/>
      <c r="K163" s="98"/>
      <c r="L163" s="22"/>
    </row>
    <row r="164" spans="9:12" x14ac:dyDescent="0.25">
      <c r="I164" s="13"/>
      <c r="J164" s="13"/>
      <c r="K164" s="97"/>
      <c r="L164" s="22"/>
    </row>
    <row r="165" spans="9:12" x14ac:dyDescent="0.25">
      <c r="I165" s="90"/>
      <c r="J165" s="70"/>
      <c r="L165" s="70"/>
    </row>
    <row r="166" spans="9:12" x14ac:dyDescent="0.25">
      <c r="I166" s="11"/>
      <c r="J166" s="70"/>
      <c r="L166" s="70"/>
    </row>
    <row r="167" spans="9:12" x14ac:dyDescent="0.25">
      <c r="I167" s="11"/>
      <c r="J167" s="70"/>
      <c r="L167" s="70"/>
    </row>
    <row r="168" spans="9:12" x14ac:dyDescent="0.25">
      <c r="I168" s="11"/>
      <c r="J168" s="70"/>
      <c r="L168" s="70"/>
    </row>
    <row r="169" spans="9:12" x14ac:dyDescent="0.25">
      <c r="I169" s="11"/>
      <c r="J169" s="70"/>
      <c r="L169" s="70"/>
    </row>
    <row r="170" spans="9:12" x14ac:dyDescent="0.25">
      <c r="I170" s="11"/>
      <c r="J170" s="70"/>
      <c r="L170" s="70"/>
    </row>
    <row r="171" spans="9:12" x14ac:dyDescent="0.25">
      <c r="I171" s="11"/>
      <c r="J171" s="70"/>
      <c r="L171" s="70"/>
    </row>
    <row r="172" spans="9:12" x14ac:dyDescent="0.25">
      <c r="J172" s="12" t="s">
        <v>328</v>
      </c>
      <c r="K172" s="70">
        <f>K155</f>
        <v>4026977160</v>
      </c>
    </row>
    <row r="173" spans="9:12" x14ac:dyDescent="0.25">
      <c r="J173" s="12" t="s">
        <v>156</v>
      </c>
      <c r="K173" s="70">
        <f>C148</f>
        <v>3960867660</v>
      </c>
    </row>
    <row r="174" spans="9:12" x14ac:dyDescent="0.25">
      <c r="I174" s="29"/>
      <c r="J174" s="29" t="s">
        <v>131</v>
      </c>
      <c r="K174" s="70">
        <f>K173-K172</f>
        <v>-66109500</v>
      </c>
      <c r="L174" s="70"/>
    </row>
    <row r="176" spans="9:12" x14ac:dyDescent="0.25">
      <c r="I176" s="28"/>
      <c r="J176" s="28"/>
    </row>
    <row r="177" spans="9:12" x14ac:dyDescent="0.25">
      <c r="I177" s="28"/>
      <c r="J177" s="28"/>
    </row>
    <row r="178" spans="9:12" x14ac:dyDescent="0.25">
      <c r="I178" s="28"/>
      <c r="J178" s="28"/>
      <c r="L178" s="82"/>
    </row>
    <row r="179" spans="9:12" x14ac:dyDescent="0.25">
      <c r="I179" s="28"/>
      <c r="J179" s="28"/>
    </row>
    <row r="180" spans="9:12" x14ac:dyDescent="0.25">
      <c r="I180" s="28"/>
      <c r="J180" s="28"/>
    </row>
    <row r="181" spans="9:12" x14ac:dyDescent="0.25">
      <c r="I181" s="28"/>
      <c r="J181" s="28"/>
    </row>
    <row r="183" spans="9:12" x14ac:dyDescent="0.25">
      <c r="I183" s="83"/>
      <c r="J183" s="83"/>
      <c r="K183" s="84"/>
    </row>
  </sheetData>
  <mergeCells count="4">
    <mergeCell ref="M16:S16"/>
    <mergeCell ref="B15:C15"/>
    <mergeCell ref="D15:F15"/>
    <mergeCell ref="A1:C1"/>
  </mergeCells>
  <pageMargins left="0.11811023622047245" right="0.19685039370078741" top="0.35433070866141736" bottom="0.35433070866141736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B58" zoomScaleNormal="100" workbookViewId="0">
      <selection activeCell="B58" sqref="B58"/>
    </sheetView>
  </sheetViews>
  <sheetFormatPr defaultColWidth="9.140625" defaultRowHeight="15.75" x14ac:dyDescent="0.25"/>
  <cols>
    <col min="1" max="1" width="6.85546875" style="11" customWidth="1"/>
    <col min="2" max="2" width="58.7109375" style="11" customWidth="1"/>
    <col min="3" max="3" width="24.5703125" style="12" customWidth="1"/>
    <col min="4" max="4" width="14.5703125" style="70" customWidth="1"/>
    <col min="5" max="5" width="15" style="70" bestFit="1" customWidth="1"/>
    <col min="6" max="6" width="14.5703125" style="70" customWidth="1"/>
    <col min="7" max="7" width="13" style="70" bestFit="1" customWidth="1"/>
    <col min="8" max="8" width="11.85546875" style="70" bestFit="1" customWidth="1"/>
    <col min="9" max="9" width="11.85546875" style="70" customWidth="1"/>
    <col min="10" max="10" width="13" style="70" bestFit="1" customWidth="1"/>
    <col min="11" max="11" width="15.42578125" style="70" customWidth="1"/>
    <col min="12" max="16384" width="9.140625" style="11"/>
  </cols>
  <sheetData>
    <row r="1" spans="2:11" x14ac:dyDescent="0.25">
      <c r="B1" s="11" t="s">
        <v>35</v>
      </c>
    </row>
    <row r="3" spans="2:11" x14ac:dyDescent="0.25">
      <c r="B3" s="32" t="s">
        <v>2</v>
      </c>
      <c r="C3" s="18" t="s">
        <v>3</v>
      </c>
      <c r="D3" s="172" t="s">
        <v>36</v>
      </c>
      <c r="E3" s="172"/>
      <c r="F3" s="172"/>
      <c r="G3" s="172"/>
      <c r="H3" s="172"/>
      <c r="I3" s="172"/>
      <c r="J3" s="172"/>
      <c r="K3" s="71"/>
    </row>
    <row r="4" spans="2:11" x14ac:dyDescent="0.25">
      <c r="B4" s="32"/>
      <c r="C4" s="18"/>
      <c r="D4" s="72" t="s">
        <v>18</v>
      </c>
      <c r="E4" s="72" t="s">
        <v>15</v>
      </c>
      <c r="F4" s="72" t="s">
        <v>14</v>
      </c>
      <c r="G4" s="72" t="s">
        <v>17</v>
      </c>
      <c r="H4" s="72" t="s">
        <v>16</v>
      </c>
      <c r="I4" s="72" t="s">
        <v>19</v>
      </c>
      <c r="J4" s="72" t="s">
        <v>20</v>
      </c>
      <c r="K4" s="71" t="s">
        <v>38</v>
      </c>
    </row>
    <row r="5" spans="2:11" x14ac:dyDescent="0.25">
      <c r="B5" s="16" t="s">
        <v>37</v>
      </c>
      <c r="C5" s="13">
        <f>SUM(C6:C42)</f>
        <v>1426855560</v>
      </c>
      <c r="D5" s="71">
        <f>SUM(D6:D116)</f>
        <v>366406000</v>
      </c>
      <c r="E5" s="71"/>
      <c r="F5" s="71"/>
      <c r="G5" s="71"/>
      <c r="H5" s="71"/>
      <c r="I5" s="71"/>
      <c r="J5" s="71"/>
      <c r="K5" s="71">
        <f>SUM(D5:J5)</f>
        <v>366406000</v>
      </c>
    </row>
    <row r="6" spans="2:11" x14ac:dyDescent="0.25">
      <c r="B6" s="20" t="s">
        <v>39</v>
      </c>
      <c r="C6" s="21">
        <v>5000000</v>
      </c>
      <c r="D6" s="71">
        <v>5000000</v>
      </c>
      <c r="E6" s="71"/>
      <c r="F6" s="71"/>
      <c r="G6" s="71"/>
      <c r="H6" s="71"/>
      <c r="I6" s="71"/>
      <c r="J6" s="71"/>
      <c r="K6" s="71">
        <f t="shared" ref="K6:K41" si="0">SUM(D6:J6)</f>
        <v>5000000</v>
      </c>
    </row>
    <row r="7" spans="2:11" x14ac:dyDescent="0.25">
      <c r="B7" s="20" t="s">
        <v>40</v>
      </c>
      <c r="C7" s="21">
        <v>459943500</v>
      </c>
      <c r="D7" s="71"/>
      <c r="E7" s="71">
        <v>459943500</v>
      </c>
      <c r="F7" s="71"/>
      <c r="G7" s="71"/>
      <c r="H7" s="71"/>
      <c r="I7" s="71"/>
      <c r="J7" s="71"/>
      <c r="K7" s="71">
        <f t="shared" si="0"/>
        <v>459943500</v>
      </c>
    </row>
    <row r="8" spans="2:11" x14ac:dyDescent="0.25">
      <c r="B8" s="20" t="s">
        <v>41</v>
      </c>
      <c r="C8" s="21">
        <v>99500000</v>
      </c>
      <c r="D8" s="71"/>
      <c r="E8" s="71">
        <v>99500000</v>
      </c>
      <c r="F8" s="71"/>
      <c r="G8" s="71"/>
      <c r="H8" s="71"/>
      <c r="I8" s="71"/>
      <c r="J8" s="71"/>
      <c r="K8" s="71">
        <f t="shared" si="0"/>
        <v>99500000</v>
      </c>
    </row>
    <row r="9" spans="2:11" x14ac:dyDescent="0.25">
      <c r="B9" s="20" t="s">
        <v>140</v>
      </c>
      <c r="C9" s="21">
        <v>35000000</v>
      </c>
      <c r="D9" s="71">
        <v>5000000</v>
      </c>
      <c r="E9" s="71"/>
      <c r="F9" s="71"/>
      <c r="G9" s="71"/>
      <c r="H9" s="71"/>
      <c r="I9" s="71"/>
      <c r="J9" s="71"/>
      <c r="K9" s="71">
        <f t="shared" si="0"/>
        <v>5000000</v>
      </c>
    </row>
    <row r="10" spans="2:11" x14ac:dyDescent="0.25">
      <c r="B10" s="22" t="s">
        <v>42</v>
      </c>
      <c r="C10" s="21">
        <v>194926000</v>
      </c>
      <c r="D10" s="71">
        <v>194926000</v>
      </c>
      <c r="E10" s="71" t="s">
        <v>34</v>
      </c>
      <c r="F10" s="71"/>
      <c r="G10" s="71"/>
      <c r="H10" s="71"/>
      <c r="I10" s="71"/>
      <c r="J10" s="71"/>
      <c r="K10" s="71">
        <f t="shared" si="0"/>
        <v>194926000</v>
      </c>
    </row>
    <row r="11" spans="2:11" x14ac:dyDescent="0.25">
      <c r="B11" s="22" t="s">
        <v>43</v>
      </c>
      <c r="C11" s="21">
        <v>14999000</v>
      </c>
      <c r="D11" s="71"/>
      <c r="E11" s="71">
        <v>14999000</v>
      </c>
      <c r="F11" s="71"/>
      <c r="G11" s="71"/>
      <c r="H11" s="71"/>
      <c r="I11" s="71"/>
      <c r="J11" s="71"/>
      <c r="K11" s="71">
        <f t="shared" si="0"/>
        <v>14999000</v>
      </c>
    </row>
    <row r="12" spans="2:11" x14ac:dyDescent="0.25">
      <c r="B12" s="22" t="s">
        <v>139</v>
      </c>
      <c r="C12" s="21">
        <v>76200000</v>
      </c>
      <c r="D12" s="71"/>
      <c r="E12" s="71">
        <v>76200000</v>
      </c>
      <c r="F12" s="71"/>
      <c r="G12" s="71"/>
      <c r="H12" s="71"/>
      <c r="I12" s="71"/>
      <c r="J12" s="71"/>
      <c r="K12" s="71">
        <f t="shared" si="0"/>
        <v>76200000</v>
      </c>
    </row>
    <row r="13" spans="2:11" x14ac:dyDescent="0.25">
      <c r="B13" s="22" t="s">
        <v>44</v>
      </c>
      <c r="C13" s="21">
        <v>1812000</v>
      </c>
      <c r="D13" s="71"/>
      <c r="E13" s="71"/>
      <c r="F13" s="71"/>
      <c r="G13" s="71">
        <v>1812000</v>
      </c>
      <c r="H13" s="71"/>
      <c r="I13" s="71"/>
      <c r="J13" s="71"/>
      <c r="K13" s="71">
        <f t="shared" si="0"/>
        <v>1812000</v>
      </c>
    </row>
    <row r="14" spans="2:11" x14ac:dyDescent="0.25">
      <c r="B14" s="22" t="s">
        <v>187</v>
      </c>
      <c r="C14" s="21">
        <v>9053000</v>
      </c>
      <c r="D14" s="71"/>
      <c r="E14" s="71"/>
      <c r="F14" s="71"/>
      <c r="G14" s="71">
        <v>9053000</v>
      </c>
      <c r="H14" s="71"/>
      <c r="I14" s="71"/>
      <c r="J14" s="71"/>
      <c r="K14" s="71">
        <f t="shared" si="0"/>
        <v>9053000</v>
      </c>
    </row>
    <row r="15" spans="2:11" x14ac:dyDescent="0.25">
      <c r="B15" s="22" t="s">
        <v>47</v>
      </c>
      <c r="C15" s="21">
        <v>22156360</v>
      </c>
      <c r="D15" s="71"/>
      <c r="E15" s="71"/>
      <c r="F15" s="71"/>
      <c r="G15" s="71"/>
      <c r="H15" s="71"/>
      <c r="I15" s="71"/>
      <c r="J15" s="71">
        <v>22156360</v>
      </c>
      <c r="K15" s="71">
        <f t="shared" si="0"/>
        <v>22156360</v>
      </c>
    </row>
    <row r="16" spans="2:11" x14ac:dyDescent="0.25">
      <c r="B16" s="22" t="s">
        <v>48</v>
      </c>
      <c r="C16" s="21">
        <v>7109500</v>
      </c>
      <c r="D16" s="71"/>
      <c r="E16" s="71"/>
      <c r="F16" s="71"/>
      <c r="G16" s="71">
        <v>7109500</v>
      </c>
      <c r="H16" s="71"/>
      <c r="I16" s="71"/>
      <c r="J16" s="71"/>
      <c r="K16" s="71">
        <f t="shared" si="0"/>
        <v>7109500</v>
      </c>
    </row>
    <row r="17" spans="2:11" x14ac:dyDescent="0.25">
      <c r="B17" s="22" t="s">
        <v>49</v>
      </c>
      <c r="C17" s="21">
        <v>6619500</v>
      </c>
      <c r="D17" s="71"/>
      <c r="E17" s="71"/>
      <c r="F17" s="71"/>
      <c r="G17" s="71"/>
      <c r="H17" s="71">
        <v>6619500</v>
      </c>
      <c r="I17" s="71"/>
      <c r="J17" s="71"/>
      <c r="K17" s="71">
        <f t="shared" si="0"/>
        <v>6619500</v>
      </c>
    </row>
    <row r="18" spans="2:11" x14ac:dyDescent="0.25">
      <c r="B18" s="22" t="s">
        <v>144</v>
      </c>
      <c r="C18" s="21">
        <v>90000000</v>
      </c>
      <c r="D18" s="71">
        <v>90000000</v>
      </c>
      <c r="E18" s="71"/>
      <c r="F18" s="71"/>
      <c r="G18" s="71"/>
      <c r="H18" s="71"/>
      <c r="I18" s="71"/>
      <c r="J18" s="71"/>
      <c r="K18" s="71">
        <f t="shared" si="0"/>
        <v>90000000</v>
      </c>
    </row>
    <row r="19" spans="2:11" x14ac:dyDescent="0.25">
      <c r="B19" s="22" t="s">
        <v>50</v>
      </c>
      <c r="C19" s="21">
        <v>3000000</v>
      </c>
      <c r="D19" s="71"/>
      <c r="E19" s="71">
        <v>3000000</v>
      </c>
      <c r="F19" s="71"/>
      <c r="G19" s="71"/>
      <c r="H19" s="71"/>
      <c r="I19" s="71"/>
      <c r="J19" s="71"/>
      <c r="K19" s="71">
        <f t="shared" si="0"/>
        <v>3000000</v>
      </c>
    </row>
    <row r="20" spans="2:11" s="17" customFormat="1" x14ac:dyDescent="0.25">
      <c r="B20" s="22" t="s">
        <v>51</v>
      </c>
      <c r="C20" s="21">
        <v>9397200</v>
      </c>
      <c r="D20" s="73"/>
      <c r="E20" s="73">
        <v>9397200</v>
      </c>
      <c r="F20" s="73"/>
      <c r="G20" s="73"/>
      <c r="H20" s="73"/>
      <c r="I20" s="73"/>
      <c r="J20" s="73"/>
      <c r="K20" s="71">
        <f t="shared" si="0"/>
        <v>9397200</v>
      </c>
    </row>
    <row r="21" spans="2:11" x14ac:dyDescent="0.25">
      <c r="B21" s="23" t="s">
        <v>52</v>
      </c>
      <c r="C21" s="24">
        <v>10540000</v>
      </c>
      <c r="D21" s="71"/>
      <c r="E21" s="71"/>
      <c r="F21" s="71"/>
      <c r="G21" s="71"/>
      <c r="H21" s="71"/>
      <c r="I21" s="71"/>
      <c r="J21" s="71">
        <v>10540000</v>
      </c>
      <c r="K21" s="71">
        <f t="shared" si="0"/>
        <v>10540000</v>
      </c>
    </row>
    <row r="22" spans="2:11" x14ac:dyDescent="0.25">
      <c r="B22" s="26" t="s">
        <v>53</v>
      </c>
      <c r="C22" s="21">
        <v>20000000</v>
      </c>
      <c r="D22" s="71"/>
      <c r="E22" s="71">
        <v>20000000</v>
      </c>
      <c r="F22" s="71"/>
      <c r="G22" s="71"/>
      <c r="H22" s="71"/>
      <c r="I22" s="71"/>
      <c r="J22" s="71"/>
      <c r="K22" s="71">
        <f t="shared" si="0"/>
        <v>20000000</v>
      </c>
    </row>
    <row r="23" spans="2:11" x14ac:dyDescent="0.25">
      <c r="B23" s="26" t="s">
        <v>54</v>
      </c>
      <c r="C23" s="21">
        <v>16855000</v>
      </c>
      <c r="D23" s="71"/>
      <c r="E23" s="71"/>
      <c r="F23" s="71"/>
      <c r="G23" s="71"/>
      <c r="H23" s="71">
        <v>16855000</v>
      </c>
      <c r="I23" s="71"/>
      <c r="J23" s="71"/>
      <c r="K23" s="71">
        <f t="shared" si="0"/>
        <v>16855000</v>
      </c>
    </row>
    <row r="24" spans="2:11" x14ac:dyDescent="0.25">
      <c r="B24" s="26" t="s">
        <v>170</v>
      </c>
      <c r="C24" s="21">
        <v>32284000</v>
      </c>
      <c r="D24" s="71"/>
      <c r="E24" s="71">
        <v>32284000</v>
      </c>
      <c r="F24" s="71"/>
      <c r="G24" s="71"/>
      <c r="H24" s="71"/>
      <c r="I24" s="71"/>
      <c r="J24" s="71"/>
      <c r="K24" s="71">
        <f t="shared" si="0"/>
        <v>32284000</v>
      </c>
    </row>
    <row r="25" spans="2:11" x14ac:dyDescent="0.25">
      <c r="B25" s="26" t="s">
        <v>56</v>
      </c>
      <c r="C25" s="21">
        <v>6120000</v>
      </c>
      <c r="D25" s="71"/>
      <c r="E25" s="71">
        <v>6120000</v>
      </c>
      <c r="F25" s="71"/>
      <c r="G25" s="71"/>
      <c r="H25" s="71"/>
      <c r="I25" s="71"/>
      <c r="J25" s="71"/>
      <c r="K25" s="71">
        <f t="shared" si="0"/>
        <v>6120000</v>
      </c>
    </row>
    <row r="26" spans="2:11" x14ac:dyDescent="0.25">
      <c r="B26" s="26" t="s">
        <v>146</v>
      </c>
      <c r="C26" s="21">
        <v>12000000</v>
      </c>
      <c r="D26" s="71">
        <v>12000000</v>
      </c>
      <c r="E26" s="71"/>
      <c r="F26" s="71"/>
      <c r="G26" s="71"/>
      <c r="H26" s="71"/>
      <c r="I26" s="71"/>
      <c r="J26" s="71"/>
      <c r="K26" s="71">
        <f t="shared" si="0"/>
        <v>12000000</v>
      </c>
    </row>
    <row r="27" spans="2:11" x14ac:dyDescent="0.25">
      <c r="B27" s="26" t="s">
        <v>57</v>
      </c>
      <c r="C27" s="21">
        <v>14400000</v>
      </c>
      <c r="D27" s="71"/>
      <c r="E27" s="71">
        <v>144400000</v>
      </c>
      <c r="F27" s="71"/>
      <c r="G27" s="71"/>
      <c r="H27" s="71"/>
      <c r="I27" s="71"/>
      <c r="J27" s="71"/>
      <c r="K27" s="71">
        <f t="shared" si="0"/>
        <v>144400000</v>
      </c>
    </row>
    <row r="28" spans="2:11" x14ac:dyDescent="0.25">
      <c r="B28" s="26" t="s">
        <v>58</v>
      </c>
      <c r="C28" s="21">
        <v>13428500</v>
      </c>
      <c r="D28" s="71"/>
      <c r="E28" s="71">
        <v>13428500</v>
      </c>
      <c r="F28" s="71"/>
      <c r="G28" s="71"/>
      <c r="H28" s="71"/>
      <c r="I28" s="71"/>
      <c r="J28" s="71"/>
      <c r="K28" s="71">
        <f t="shared" si="0"/>
        <v>13428500</v>
      </c>
    </row>
    <row r="29" spans="2:11" x14ac:dyDescent="0.25">
      <c r="B29" s="26" t="s">
        <v>59</v>
      </c>
      <c r="C29" s="21">
        <v>20400000</v>
      </c>
      <c r="D29" s="71"/>
      <c r="E29" s="71">
        <v>20400000</v>
      </c>
      <c r="F29" s="71"/>
      <c r="G29" s="71"/>
      <c r="H29" s="71"/>
      <c r="I29" s="71"/>
      <c r="J29" s="71"/>
      <c r="K29" s="71">
        <f t="shared" si="0"/>
        <v>20400000</v>
      </c>
    </row>
    <row r="30" spans="2:11" x14ac:dyDescent="0.25">
      <c r="B30" s="26" t="s">
        <v>60</v>
      </c>
      <c r="C30" s="21">
        <v>134548000</v>
      </c>
      <c r="D30" s="71"/>
      <c r="E30" s="71"/>
      <c r="F30" s="71"/>
      <c r="G30" s="71"/>
      <c r="H30" s="71"/>
      <c r="I30" s="71"/>
      <c r="J30" s="71"/>
      <c r="K30" s="71">
        <f t="shared" si="0"/>
        <v>0</v>
      </c>
    </row>
    <row r="31" spans="2:11" x14ac:dyDescent="0.25">
      <c r="B31" s="26" t="s">
        <v>61</v>
      </c>
      <c r="C31" s="21">
        <v>17232000</v>
      </c>
      <c r="D31" s="71"/>
      <c r="E31" s="71"/>
      <c r="F31" s="71"/>
      <c r="G31" s="71"/>
      <c r="H31" s="71"/>
      <c r="I31" s="71"/>
      <c r="J31" s="71"/>
      <c r="K31" s="71">
        <f t="shared" si="0"/>
        <v>0</v>
      </c>
    </row>
    <row r="32" spans="2:11" x14ac:dyDescent="0.25">
      <c r="B32" s="26" t="s">
        <v>145</v>
      </c>
      <c r="C32" s="21">
        <v>9278000</v>
      </c>
      <c r="D32" s="71"/>
      <c r="E32" s="71"/>
      <c r="F32" s="71"/>
      <c r="G32" s="71"/>
      <c r="H32" s="71"/>
      <c r="I32" s="71"/>
      <c r="J32" s="71"/>
      <c r="K32" s="71">
        <f t="shared" si="0"/>
        <v>0</v>
      </c>
    </row>
    <row r="33" spans="2:11" x14ac:dyDescent="0.25">
      <c r="B33" s="26" t="s">
        <v>62</v>
      </c>
      <c r="C33" s="21">
        <v>1800000</v>
      </c>
      <c r="D33" s="71"/>
      <c r="E33" s="71"/>
      <c r="F33" s="71"/>
      <c r="G33" s="71"/>
      <c r="H33" s="71"/>
      <c r="I33" s="71"/>
      <c r="J33" s="71"/>
      <c r="K33" s="71">
        <f t="shared" si="0"/>
        <v>0</v>
      </c>
    </row>
    <row r="34" spans="2:11" x14ac:dyDescent="0.25">
      <c r="B34" s="26" t="s">
        <v>64</v>
      </c>
      <c r="C34" s="21">
        <v>8000000</v>
      </c>
      <c r="D34" s="71"/>
      <c r="E34" s="71"/>
      <c r="F34" s="71"/>
      <c r="G34" s="71"/>
      <c r="H34" s="71"/>
      <c r="I34" s="71"/>
      <c r="J34" s="71"/>
      <c r="K34" s="71">
        <f t="shared" si="0"/>
        <v>0</v>
      </c>
    </row>
    <row r="35" spans="2:11" x14ac:dyDescent="0.25">
      <c r="B35" s="26" t="s">
        <v>65</v>
      </c>
      <c r="C35" s="21">
        <v>15000000</v>
      </c>
      <c r="D35" s="71"/>
      <c r="E35" s="71"/>
      <c r="F35" s="71"/>
      <c r="G35" s="71"/>
      <c r="H35" s="71"/>
      <c r="I35" s="71"/>
      <c r="J35" s="71"/>
      <c r="K35" s="71">
        <f t="shared" si="0"/>
        <v>0</v>
      </c>
    </row>
    <row r="36" spans="2:11" x14ac:dyDescent="0.25">
      <c r="B36" s="26" t="s">
        <v>66</v>
      </c>
      <c r="C36" s="21">
        <v>14904000</v>
      </c>
      <c r="D36" s="71"/>
      <c r="E36" s="71"/>
      <c r="F36" s="71"/>
      <c r="G36" s="71"/>
      <c r="H36" s="71"/>
      <c r="I36" s="71"/>
      <c r="J36" s="71"/>
      <c r="K36" s="71">
        <f t="shared" si="0"/>
        <v>0</v>
      </c>
    </row>
    <row r="37" spans="2:11" x14ac:dyDescent="0.25">
      <c r="B37" s="26" t="s">
        <v>67</v>
      </c>
      <c r="C37" s="21">
        <v>10000000</v>
      </c>
      <c r="D37" s="71"/>
      <c r="E37" s="71"/>
      <c r="F37" s="71"/>
      <c r="G37" s="71"/>
      <c r="H37" s="71"/>
      <c r="I37" s="71"/>
      <c r="J37" s="71"/>
      <c r="K37" s="71">
        <f t="shared" si="0"/>
        <v>0</v>
      </c>
    </row>
    <row r="38" spans="2:11" x14ac:dyDescent="0.25">
      <c r="B38" s="26" t="s">
        <v>132</v>
      </c>
      <c r="C38" s="21">
        <v>10000000</v>
      </c>
      <c r="D38" s="71"/>
      <c r="E38" s="71"/>
      <c r="F38" s="71"/>
      <c r="G38" s="71"/>
      <c r="H38" s="71"/>
      <c r="I38" s="71"/>
      <c r="J38" s="71"/>
      <c r="K38" s="71">
        <f t="shared" si="0"/>
        <v>0</v>
      </c>
    </row>
    <row r="39" spans="2:11" s="67" customFormat="1" x14ac:dyDescent="0.25">
      <c r="B39" s="68" t="s">
        <v>188</v>
      </c>
      <c r="C39" s="69">
        <v>16500000</v>
      </c>
      <c r="D39" s="74"/>
      <c r="E39" s="74"/>
      <c r="F39" s="74"/>
      <c r="G39" s="74"/>
      <c r="H39" s="74"/>
      <c r="I39" s="74"/>
      <c r="J39" s="74"/>
      <c r="K39" s="71">
        <f t="shared" si="0"/>
        <v>0</v>
      </c>
    </row>
    <row r="40" spans="2:11" x14ac:dyDescent="0.25">
      <c r="B40" s="26" t="s">
        <v>189</v>
      </c>
      <c r="C40" s="21">
        <v>7600000</v>
      </c>
      <c r="D40" s="71"/>
      <c r="E40" s="71"/>
      <c r="F40" s="71"/>
      <c r="G40" s="71"/>
      <c r="H40" s="71"/>
      <c r="I40" s="71"/>
      <c r="J40" s="71"/>
      <c r="K40" s="71">
        <f t="shared" si="0"/>
        <v>0</v>
      </c>
    </row>
    <row r="41" spans="2:11" x14ac:dyDescent="0.25">
      <c r="B41" s="26" t="s">
        <v>194</v>
      </c>
      <c r="C41" s="21">
        <v>1250000</v>
      </c>
      <c r="D41" s="71"/>
      <c r="E41" s="71"/>
      <c r="F41" s="71"/>
      <c r="G41" s="71"/>
      <c r="H41" s="71"/>
      <c r="I41" s="71"/>
      <c r="J41" s="71"/>
      <c r="K41" s="71">
        <f t="shared" si="0"/>
        <v>0</v>
      </c>
    </row>
    <row r="42" spans="2:11" x14ac:dyDescent="0.25">
      <c r="B42" s="26"/>
      <c r="C42" s="21"/>
      <c r="D42" s="71"/>
      <c r="E42" s="71"/>
      <c r="F42" s="71"/>
      <c r="G42" s="71"/>
      <c r="H42" s="71"/>
      <c r="I42" s="71"/>
      <c r="J42" s="71"/>
      <c r="K42" s="71"/>
    </row>
    <row r="43" spans="2:11" x14ac:dyDescent="0.25">
      <c r="B43" s="16" t="s">
        <v>69</v>
      </c>
      <c r="C43" s="13">
        <f>SUM(C44:C60)</f>
        <v>1556267500</v>
      </c>
      <c r="D43" s="71"/>
      <c r="E43" s="71"/>
      <c r="F43" s="71"/>
      <c r="G43" s="71"/>
      <c r="H43" s="71"/>
      <c r="I43" s="71"/>
      <c r="J43" s="71"/>
      <c r="K43" s="71"/>
    </row>
    <row r="44" spans="2:11" x14ac:dyDescent="0.25">
      <c r="B44" s="26" t="s">
        <v>70</v>
      </c>
      <c r="C44" s="21">
        <v>56072000</v>
      </c>
      <c r="D44" s="71"/>
      <c r="E44" s="71"/>
      <c r="F44" s="71"/>
      <c r="G44" s="71"/>
      <c r="H44" s="71"/>
      <c r="I44" s="71"/>
      <c r="J44" s="71"/>
      <c r="K44" s="71"/>
    </row>
    <row r="45" spans="2:11" x14ac:dyDescent="0.25">
      <c r="B45" s="26" t="s">
        <v>71</v>
      </c>
      <c r="C45" s="21">
        <v>77195500</v>
      </c>
      <c r="D45" s="71"/>
      <c r="E45" s="71"/>
      <c r="F45" s="71"/>
      <c r="G45" s="71"/>
      <c r="H45" s="71"/>
      <c r="I45" s="71"/>
      <c r="J45" s="71"/>
      <c r="K45" s="71"/>
    </row>
    <row r="46" spans="2:11" x14ac:dyDescent="0.25">
      <c r="B46" s="26" t="s">
        <v>72</v>
      </c>
      <c r="C46" s="21">
        <v>150000000</v>
      </c>
      <c r="D46" s="71"/>
      <c r="E46" s="71"/>
      <c r="F46" s="71"/>
      <c r="G46" s="71"/>
      <c r="H46" s="71"/>
      <c r="I46" s="71"/>
      <c r="J46" s="71"/>
      <c r="K46" s="71"/>
    </row>
    <row r="47" spans="2:11" s="54" customFormat="1" x14ac:dyDescent="0.25">
      <c r="B47" s="51" t="s">
        <v>166</v>
      </c>
      <c r="C47" s="52">
        <v>85000000</v>
      </c>
      <c r="D47" s="75"/>
      <c r="E47" s="75"/>
      <c r="F47" s="75"/>
      <c r="G47" s="75"/>
      <c r="H47" s="75"/>
      <c r="I47" s="75"/>
      <c r="J47" s="75"/>
      <c r="K47" s="75"/>
    </row>
    <row r="48" spans="2:11" x14ac:dyDescent="0.25">
      <c r="B48" s="22" t="s">
        <v>74</v>
      </c>
      <c r="C48" s="21">
        <v>7000000</v>
      </c>
      <c r="D48" s="71"/>
      <c r="E48" s="71"/>
      <c r="F48" s="71"/>
      <c r="G48" s="71"/>
      <c r="H48" s="71"/>
      <c r="I48" s="71"/>
      <c r="J48" s="71"/>
      <c r="K48" s="71"/>
    </row>
    <row r="49" spans="2:11" x14ac:dyDescent="0.25">
      <c r="B49" s="22" t="s">
        <v>110</v>
      </c>
      <c r="C49" s="21">
        <v>65000000</v>
      </c>
      <c r="D49" s="71"/>
      <c r="E49" s="71"/>
      <c r="F49" s="71"/>
      <c r="G49" s="71"/>
      <c r="H49" s="71"/>
      <c r="I49" s="71"/>
      <c r="J49" s="71"/>
      <c r="K49" s="71"/>
    </row>
    <row r="50" spans="2:11" s="38" customFormat="1" x14ac:dyDescent="0.25">
      <c r="B50" s="35" t="s">
        <v>150</v>
      </c>
      <c r="C50" s="36">
        <v>60000000</v>
      </c>
      <c r="D50" s="76"/>
      <c r="E50" s="76"/>
      <c r="F50" s="76"/>
      <c r="G50" s="76"/>
      <c r="H50" s="76"/>
      <c r="I50" s="76"/>
      <c r="J50" s="76"/>
      <c r="K50" s="76"/>
    </row>
    <row r="51" spans="2:11" x14ac:dyDescent="0.25">
      <c r="B51" s="22" t="s">
        <v>77</v>
      </c>
      <c r="C51" s="21">
        <v>60000000</v>
      </c>
      <c r="D51" s="71"/>
      <c r="E51" s="71"/>
      <c r="F51" s="71"/>
      <c r="G51" s="71"/>
      <c r="H51" s="71"/>
      <c r="I51" s="71"/>
      <c r="J51" s="71"/>
      <c r="K51" s="71"/>
    </row>
    <row r="52" spans="2:11" s="50" customFormat="1" x14ac:dyDescent="0.25">
      <c r="B52" s="47" t="s">
        <v>78</v>
      </c>
      <c r="C52" s="48">
        <v>275000000</v>
      </c>
      <c r="D52" s="77"/>
      <c r="E52" s="77"/>
      <c r="F52" s="77"/>
      <c r="G52" s="77"/>
      <c r="H52" s="77"/>
      <c r="I52" s="77"/>
      <c r="J52" s="77"/>
      <c r="K52" s="77"/>
    </row>
    <row r="53" spans="2:11" x14ac:dyDescent="0.25">
      <c r="B53" s="22" t="s">
        <v>79</v>
      </c>
      <c r="C53" s="21">
        <f>15000000+50000000</f>
        <v>65000000</v>
      </c>
      <c r="D53" s="71"/>
      <c r="E53" s="71"/>
      <c r="F53" s="71"/>
      <c r="G53" s="71"/>
      <c r="H53" s="71"/>
      <c r="I53" s="71"/>
      <c r="J53" s="71"/>
      <c r="K53" s="71"/>
    </row>
    <row r="54" spans="2:11" x14ac:dyDescent="0.25">
      <c r="B54" s="22" t="s">
        <v>165</v>
      </c>
      <c r="C54" s="21">
        <v>60000000</v>
      </c>
      <c r="D54" s="71"/>
      <c r="E54" s="71"/>
      <c r="F54" s="71"/>
      <c r="G54" s="71"/>
      <c r="H54" s="71"/>
      <c r="I54" s="71"/>
      <c r="J54" s="71"/>
      <c r="K54" s="71"/>
    </row>
    <row r="55" spans="2:11" x14ac:dyDescent="0.25">
      <c r="B55" s="22" t="s">
        <v>138</v>
      </c>
      <c r="C55" s="21">
        <v>80000000</v>
      </c>
      <c r="D55" s="71"/>
      <c r="E55" s="71"/>
      <c r="F55" s="71"/>
      <c r="G55" s="71"/>
      <c r="H55" s="71"/>
      <c r="I55" s="71"/>
      <c r="J55" s="71"/>
      <c r="K55" s="71"/>
    </row>
    <row r="56" spans="2:11" x14ac:dyDescent="0.25">
      <c r="B56" s="22" t="s">
        <v>80</v>
      </c>
      <c r="C56" s="21">
        <v>1500000</v>
      </c>
      <c r="D56" s="71"/>
      <c r="E56" s="71"/>
      <c r="F56" s="71"/>
      <c r="G56" s="71"/>
      <c r="H56" s="71"/>
      <c r="I56" s="71"/>
      <c r="J56" s="71"/>
      <c r="K56" s="71"/>
    </row>
    <row r="57" spans="2:11" x14ac:dyDescent="0.25">
      <c r="B57" s="22" t="s">
        <v>90</v>
      </c>
      <c r="C57" s="21">
        <v>6000000</v>
      </c>
      <c r="D57" s="71">
        <v>12000000</v>
      </c>
      <c r="E57" s="71"/>
      <c r="F57" s="71"/>
      <c r="G57" s="71"/>
      <c r="H57" s="71"/>
      <c r="I57" s="71"/>
      <c r="J57" s="71"/>
      <c r="K57" s="71"/>
    </row>
    <row r="58" spans="2:11" x14ac:dyDescent="0.25">
      <c r="B58" s="22" t="s">
        <v>137</v>
      </c>
      <c r="C58" s="21">
        <v>342000000</v>
      </c>
      <c r="D58" s="71"/>
      <c r="E58" s="71"/>
      <c r="F58" s="71"/>
      <c r="G58" s="71"/>
      <c r="H58" s="71"/>
      <c r="I58" s="71"/>
      <c r="J58" s="71"/>
      <c r="K58" s="71"/>
    </row>
    <row r="59" spans="2:11" x14ac:dyDescent="0.25">
      <c r="B59" s="22" t="s">
        <v>167</v>
      </c>
      <c r="C59" s="21">
        <v>16500000</v>
      </c>
      <c r="D59" s="71"/>
      <c r="E59" s="71"/>
      <c r="F59" s="71"/>
      <c r="G59" s="71"/>
      <c r="H59" s="71"/>
      <c r="I59" s="71"/>
      <c r="J59" s="71"/>
      <c r="K59" s="71"/>
    </row>
    <row r="60" spans="2:11" x14ac:dyDescent="0.25">
      <c r="B60" s="22" t="s">
        <v>126</v>
      </c>
      <c r="C60" s="21">
        <v>150000000</v>
      </c>
      <c r="D60" s="71"/>
      <c r="E60" s="71"/>
      <c r="F60" s="71"/>
      <c r="G60" s="71"/>
      <c r="H60" s="71"/>
      <c r="I60" s="71"/>
      <c r="J60" s="71"/>
      <c r="K60" s="71"/>
    </row>
    <row r="61" spans="2:11" x14ac:dyDescent="0.25">
      <c r="B61" s="22"/>
      <c r="C61" s="21"/>
      <c r="D61" s="71"/>
      <c r="E61" s="71"/>
      <c r="F61" s="71"/>
      <c r="G61" s="71"/>
      <c r="H61" s="71"/>
      <c r="I61" s="71"/>
      <c r="J61" s="71"/>
      <c r="K61" s="71"/>
    </row>
    <row r="62" spans="2:11" x14ac:dyDescent="0.25">
      <c r="B62" s="16" t="s">
        <v>91</v>
      </c>
      <c r="C62" s="13">
        <f>SUM(C63:C91)</f>
        <v>512317300</v>
      </c>
      <c r="D62" s="71"/>
      <c r="E62" s="71"/>
      <c r="F62" s="71"/>
      <c r="G62" s="71"/>
      <c r="H62" s="71"/>
      <c r="I62" s="71"/>
      <c r="J62" s="71"/>
      <c r="K62" s="71"/>
    </row>
    <row r="63" spans="2:11" x14ac:dyDescent="0.25">
      <c r="B63" s="22" t="s">
        <v>92</v>
      </c>
      <c r="C63" s="21">
        <f>7116000+19200000</f>
        <v>26316000</v>
      </c>
      <c r="D63" s="71"/>
      <c r="E63" s="71"/>
      <c r="F63" s="71"/>
      <c r="G63" s="71"/>
      <c r="H63" s="71"/>
      <c r="I63" s="71"/>
      <c r="J63" s="71"/>
      <c r="K63" s="71"/>
    </row>
    <row r="64" spans="2:11" x14ac:dyDescent="0.25">
      <c r="B64" s="22" t="s">
        <v>174</v>
      </c>
      <c r="C64" s="21">
        <v>8748000</v>
      </c>
      <c r="D64" s="71"/>
      <c r="E64" s="71"/>
      <c r="F64" s="71"/>
      <c r="G64" s="71"/>
      <c r="H64" s="71"/>
      <c r="I64" s="71"/>
      <c r="J64" s="71"/>
      <c r="K64" s="71"/>
    </row>
    <row r="65" spans="1:11" x14ac:dyDescent="0.25">
      <c r="A65" s="65" t="s">
        <v>181</v>
      </c>
      <c r="B65" s="22" t="s">
        <v>182</v>
      </c>
      <c r="C65" s="21">
        <v>5466000</v>
      </c>
      <c r="D65" s="71"/>
      <c r="E65" s="71"/>
      <c r="F65" s="71"/>
      <c r="G65" s="71"/>
      <c r="H65" s="71"/>
      <c r="I65" s="71"/>
      <c r="J65" s="71"/>
      <c r="K65" s="71"/>
    </row>
    <row r="66" spans="1:11" x14ac:dyDescent="0.25">
      <c r="B66" s="33" t="s">
        <v>118</v>
      </c>
      <c r="C66" s="21">
        <v>29684000</v>
      </c>
      <c r="D66" s="71"/>
      <c r="E66" s="71"/>
      <c r="F66" s="71"/>
      <c r="G66" s="71"/>
      <c r="H66" s="71"/>
      <c r="I66" s="71"/>
      <c r="J66" s="71"/>
      <c r="K66" s="71"/>
    </row>
    <row r="67" spans="1:11" x14ac:dyDescent="0.25">
      <c r="B67" s="22" t="s">
        <v>119</v>
      </c>
      <c r="C67" s="21">
        <v>30324000</v>
      </c>
      <c r="D67" s="71"/>
      <c r="E67" s="71"/>
      <c r="F67" s="71"/>
      <c r="G67" s="71"/>
      <c r="H67" s="71"/>
      <c r="I67" s="71"/>
      <c r="J67" s="71"/>
      <c r="K67" s="71"/>
    </row>
    <row r="68" spans="1:11" x14ac:dyDescent="0.25">
      <c r="B68" s="22" t="s">
        <v>94</v>
      </c>
      <c r="C68" s="21">
        <v>7116000</v>
      </c>
      <c r="D68" s="71"/>
      <c r="E68" s="71"/>
      <c r="F68" s="71"/>
      <c r="G68" s="71"/>
      <c r="H68" s="71"/>
      <c r="I68" s="71"/>
      <c r="J68" s="71"/>
      <c r="K68" s="71"/>
    </row>
    <row r="69" spans="1:11" x14ac:dyDescent="0.25">
      <c r="B69" s="22" t="s">
        <v>95</v>
      </c>
      <c r="C69" s="21">
        <v>18006000</v>
      </c>
      <c r="D69" s="71"/>
      <c r="E69" s="71"/>
      <c r="F69" s="71"/>
      <c r="G69" s="71"/>
      <c r="H69" s="71"/>
      <c r="I69" s="71"/>
      <c r="J69" s="71"/>
      <c r="K69" s="71"/>
    </row>
    <row r="70" spans="1:11" x14ac:dyDescent="0.25">
      <c r="B70" s="22" t="s">
        <v>96</v>
      </c>
      <c r="C70" s="21">
        <v>20142000</v>
      </c>
      <c r="D70" s="71"/>
      <c r="E70" s="71"/>
      <c r="F70" s="71"/>
      <c r="G70" s="71"/>
      <c r="H70" s="71"/>
      <c r="I70" s="71"/>
      <c r="J70" s="71"/>
      <c r="K70" s="71"/>
    </row>
    <row r="71" spans="1:11" x14ac:dyDescent="0.25">
      <c r="B71" s="22" t="s">
        <v>97</v>
      </c>
      <c r="C71" s="21">
        <v>18006000</v>
      </c>
      <c r="D71" s="71"/>
      <c r="E71" s="71"/>
      <c r="F71" s="71"/>
      <c r="G71" s="71"/>
      <c r="H71" s="71"/>
      <c r="I71" s="71"/>
      <c r="J71" s="71"/>
      <c r="K71" s="71"/>
    </row>
    <row r="72" spans="1:11" x14ac:dyDescent="0.25">
      <c r="B72" s="22" t="s">
        <v>120</v>
      </c>
      <c r="C72" s="21">
        <v>14506000</v>
      </c>
      <c r="D72" s="71"/>
      <c r="E72" s="71"/>
      <c r="F72" s="71"/>
      <c r="G72" s="71"/>
      <c r="H72" s="71"/>
      <c r="I72" s="71"/>
      <c r="J72" s="71"/>
      <c r="K72" s="71"/>
    </row>
    <row r="73" spans="1:11" x14ac:dyDescent="0.25">
      <c r="B73" s="22" t="s">
        <v>98</v>
      </c>
      <c r="C73" s="21">
        <v>6682000</v>
      </c>
      <c r="D73" s="71"/>
      <c r="E73" s="71"/>
      <c r="F73" s="71"/>
      <c r="G73" s="71"/>
      <c r="H73" s="71"/>
      <c r="I73" s="71"/>
      <c r="J73" s="71"/>
      <c r="K73" s="71"/>
    </row>
    <row r="74" spans="1:11" x14ac:dyDescent="0.25">
      <c r="B74" s="22" t="s">
        <v>171</v>
      </c>
      <c r="C74" s="21">
        <f>5500000+5500000</f>
        <v>11000000</v>
      </c>
      <c r="D74" s="71"/>
      <c r="E74" s="71"/>
      <c r="F74" s="71"/>
      <c r="G74" s="71"/>
      <c r="H74" s="71"/>
      <c r="I74" s="71"/>
      <c r="J74" s="71"/>
      <c r="K74" s="71"/>
    </row>
    <row r="75" spans="1:11" x14ac:dyDescent="0.25">
      <c r="B75" s="22" t="s">
        <v>101</v>
      </c>
      <c r="C75" s="21">
        <v>4426000</v>
      </c>
      <c r="D75" s="71"/>
      <c r="E75" s="71"/>
      <c r="F75" s="71"/>
      <c r="G75" s="71"/>
      <c r="H75" s="71"/>
      <c r="I75" s="71"/>
      <c r="J75" s="71"/>
      <c r="K75" s="71"/>
    </row>
    <row r="76" spans="1:11" x14ac:dyDescent="0.25">
      <c r="B76" s="22" t="s">
        <v>175</v>
      </c>
      <c r="C76" s="21">
        <v>4426000</v>
      </c>
      <c r="D76" s="71"/>
      <c r="E76" s="71"/>
      <c r="F76" s="71"/>
      <c r="G76" s="71"/>
      <c r="H76" s="71"/>
      <c r="I76" s="71"/>
      <c r="J76" s="71"/>
      <c r="K76" s="71"/>
    </row>
    <row r="77" spans="1:11" x14ac:dyDescent="0.25">
      <c r="B77" s="22" t="s">
        <v>103</v>
      </c>
      <c r="C77" s="21">
        <v>4967000</v>
      </c>
      <c r="D77" s="71"/>
      <c r="E77" s="71"/>
      <c r="F77" s="71"/>
      <c r="G77" s="71"/>
      <c r="H77" s="71"/>
      <c r="I77" s="71"/>
      <c r="J77" s="71"/>
      <c r="K77" s="71"/>
    </row>
    <row r="78" spans="1:11" x14ac:dyDescent="0.25">
      <c r="B78" s="22" t="s">
        <v>121</v>
      </c>
      <c r="C78" s="21">
        <v>22170000</v>
      </c>
      <c r="D78" s="71"/>
      <c r="E78" s="71"/>
      <c r="F78" s="71"/>
      <c r="G78" s="71"/>
      <c r="H78" s="71"/>
      <c r="I78" s="71"/>
      <c r="J78" s="71"/>
      <c r="K78" s="71"/>
    </row>
    <row r="79" spans="1:11" x14ac:dyDescent="0.25">
      <c r="B79" s="22" t="s">
        <v>177</v>
      </c>
      <c r="C79" s="21">
        <f>57600000+54000000+1800000</f>
        <v>113400000</v>
      </c>
      <c r="D79" s="71"/>
      <c r="E79" s="71"/>
      <c r="F79" s="71"/>
      <c r="G79" s="71"/>
      <c r="H79" s="71"/>
      <c r="I79" s="71"/>
      <c r="J79" s="71"/>
      <c r="K79" s="71"/>
    </row>
    <row r="80" spans="1:11" x14ac:dyDescent="0.25">
      <c r="B80" s="22" t="s">
        <v>168</v>
      </c>
      <c r="C80" s="21">
        <v>7200000</v>
      </c>
      <c r="D80" s="71"/>
      <c r="E80" s="71"/>
      <c r="F80" s="71"/>
      <c r="G80" s="71"/>
      <c r="H80" s="71"/>
      <c r="I80" s="71"/>
      <c r="J80" s="71"/>
      <c r="K80" s="71"/>
    </row>
    <row r="81" spans="2:11" x14ac:dyDescent="0.25">
      <c r="B81" s="22" t="s">
        <v>169</v>
      </c>
      <c r="C81" s="21">
        <v>6150000</v>
      </c>
      <c r="D81" s="71"/>
      <c r="E81" s="71"/>
      <c r="F81" s="71"/>
      <c r="G81" s="71"/>
      <c r="H81" s="71"/>
      <c r="I81" s="71"/>
      <c r="J81" s="71"/>
      <c r="K81" s="71"/>
    </row>
    <row r="82" spans="2:11" x14ac:dyDescent="0.25">
      <c r="B82" s="22" t="s">
        <v>172</v>
      </c>
      <c r="C82" s="21">
        <v>23771000</v>
      </c>
      <c r="D82" s="71"/>
      <c r="E82" s="71"/>
      <c r="F82" s="71"/>
      <c r="G82" s="71"/>
      <c r="H82" s="71"/>
      <c r="I82" s="71"/>
      <c r="J82" s="71"/>
      <c r="K82" s="71"/>
    </row>
    <row r="83" spans="2:11" x14ac:dyDescent="0.25">
      <c r="B83" s="22" t="s">
        <v>178</v>
      </c>
      <c r="C83" s="21">
        <v>5400000</v>
      </c>
      <c r="D83" s="71"/>
      <c r="E83" s="71"/>
      <c r="F83" s="71"/>
      <c r="G83" s="71"/>
      <c r="H83" s="71"/>
      <c r="I83" s="71"/>
      <c r="J83" s="71"/>
      <c r="K83" s="71"/>
    </row>
    <row r="84" spans="2:11" x14ac:dyDescent="0.25">
      <c r="B84" s="22" t="s">
        <v>179</v>
      </c>
      <c r="C84" s="21">
        <v>67870000</v>
      </c>
      <c r="D84" s="71"/>
      <c r="E84" s="71"/>
      <c r="F84" s="71"/>
      <c r="G84" s="71"/>
      <c r="H84" s="71"/>
      <c r="I84" s="71"/>
      <c r="J84" s="71"/>
      <c r="K84" s="71"/>
    </row>
    <row r="85" spans="2:11" x14ac:dyDescent="0.25">
      <c r="B85" s="22" t="s">
        <v>180</v>
      </c>
      <c r="C85" s="21">
        <v>14156000</v>
      </c>
      <c r="D85" s="71"/>
      <c r="E85" s="71"/>
      <c r="F85" s="71"/>
      <c r="G85" s="71"/>
      <c r="H85" s="71"/>
      <c r="I85" s="71"/>
      <c r="J85" s="71"/>
      <c r="K85" s="71"/>
    </row>
    <row r="86" spans="2:11" x14ac:dyDescent="0.25">
      <c r="B86" s="22" t="s">
        <v>122</v>
      </c>
      <c r="C86" s="21">
        <v>2586000</v>
      </c>
      <c r="D86" s="71"/>
      <c r="E86" s="71"/>
      <c r="F86" s="71"/>
      <c r="G86" s="71"/>
      <c r="H86" s="71"/>
      <c r="I86" s="71"/>
      <c r="J86" s="71"/>
      <c r="K86" s="71"/>
    </row>
    <row r="87" spans="2:11" x14ac:dyDescent="0.25">
      <c r="B87" s="22" t="s">
        <v>193</v>
      </c>
      <c r="C87" s="21">
        <v>6340000</v>
      </c>
      <c r="D87" s="71"/>
      <c r="E87" s="71"/>
      <c r="F87" s="71"/>
      <c r="G87" s="71"/>
      <c r="H87" s="71"/>
      <c r="I87" s="71"/>
      <c r="J87" s="71"/>
      <c r="K87" s="71"/>
    </row>
    <row r="88" spans="2:11" x14ac:dyDescent="0.25">
      <c r="B88" s="22" t="s">
        <v>190</v>
      </c>
      <c r="C88" s="21">
        <v>4216000</v>
      </c>
      <c r="D88" s="71"/>
      <c r="E88" s="71"/>
      <c r="F88" s="71"/>
      <c r="G88" s="71"/>
      <c r="H88" s="71"/>
      <c r="I88" s="71"/>
      <c r="J88" s="71"/>
      <c r="K88" s="71"/>
    </row>
    <row r="89" spans="2:11" x14ac:dyDescent="0.25">
      <c r="B89" s="22" t="s">
        <v>191</v>
      </c>
      <c r="C89" s="21">
        <v>20082000</v>
      </c>
      <c r="D89" s="71"/>
      <c r="E89" s="71"/>
      <c r="F89" s="71"/>
      <c r="G89" s="71"/>
      <c r="H89" s="71"/>
      <c r="I89" s="71"/>
      <c r="J89" s="71"/>
      <c r="K89" s="71"/>
    </row>
    <row r="90" spans="2:11" x14ac:dyDescent="0.25">
      <c r="B90" s="22" t="s">
        <v>192</v>
      </c>
      <c r="C90" s="21">
        <v>9161300</v>
      </c>
      <c r="D90" s="71"/>
      <c r="E90" s="71"/>
      <c r="F90" s="71"/>
      <c r="G90" s="71"/>
      <c r="H90" s="71"/>
      <c r="I90" s="71"/>
      <c r="J90" s="71"/>
      <c r="K90" s="71"/>
    </row>
    <row r="91" spans="2:11" x14ac:dyDescent="0.25">
      <c r="B91" s="22"/>
      <c r="C91" s="21"/>
      <c r="D91" s="71"/>
      <c r="E91" s="71"/>
      <c r="F91" s="71"/>
      <c r="G91" s="71"/>
      <c r="H91" s="71"/>
      <c r="I91" s="71"/>
      <c r="J91" s="71"/>
      <c r="K91" s="71"/>
    </row>
    <row r="92" spans="2:11" x14ac:dyDescent="0.25">
      <c r="B92" s="16" t="s">
        <v>104</v>
      </c>
      <c r="C92" s="13">
        <f>SUM(C94:C112)</f>
        <v>435427300</v>
      </c>
      <c r="D92" s="71"/>
      <c r="E92" s="71"/>
      <c r="F92" s="71"/>
      <c r="G92" s="71"/>
      <c r="H92" s="71"/>
      <c r="I92" s="71"/>
      <c r="J92" s="71"/>
      <c r="K92" s="71"/>
    </row>
    <row r="93" spans="2:11" x14ac:dyDescent="0.25">
      <c r="B93" s="22" t="s">
        <v>147</v>
      </c>
      <c r="C93" s="21">
        <v>50733000</v>
      </c>
      <c r="D93" s="71"/>
      <c r="E93" s="71"/>
      <c r="F93" s="71"/>
      <c r="G93" s="71"/>
      <c r="H93" s="71"/>
      <c r="I93" s="71"/>
      <c r="J93" s="71"/>
      <c r="K93" s="71"/>
    </row>
    <row r="94" spans="2:11" x14ac:dyDescent="0.25">
      <c r="B94" s="26" t="s">
        <v>173</v>
      </c>
      <c r="C94" s="21">
        <f>31050000+162000000-4050000+187300</f>
        <v>189187300</v>
      </c>
      <c r="D94" s="71"/>
      <c r="E94" s="71"/>
      <c r="F94" s="71"/>
      <c r="G94" s="71"/>
      <c r="H94" s="71"/>
      <c r="I94" s="71"/>
      <c r="J94" s="71"/>
      <c r="K94" s="71"/>
    </row>
    <row r="95" spans="2:11" x14ac:dyDescent="0.25">
      <c r="B95" s="22" t="s">
        <v>105</v>
      </c>
      <c r="C95" s="21">
        <v>2606000</v>
      </c>
      <c r="D95" s="71"/>
      <c r="E95" s="71"/>
      <c r="F95" s="71"/>
      <c r="G95" s="71"/>
      <c r="H95" s="71"/>
      <c r="I95" s="71"/>
      <c r="J95" s="71"/>
      <c r="K95" s="71"/>
    </row>
    <row r="96" spans="2:11" x14ac:dyDescent="0.25">
      <c r="B96" s="22" t="s">
        <v>208</v>
      </c>
      <c r="C96" s="21">
        <v>10800000</v>
      </c>
      <c r="D96" s="71"/>
      <c r="E96" s="71"/>
      <c r="F96" s="71"/>
      <c r="G96" s="71"/>
      <c r="H96" s="71"/>
      <c r="I96" s="71"/>
      <c r="J96" s="71"/>
      <c r="K96" s="71"/>
    </row>
    <row r="97" spans="2:11" x14ac:dyDescent="0.25">
      <c r="B97" s="22" t="s">
        <v>107</v>
      </c>
      <c r="C97" s="21">
        <v>6024000</v>
      </c>
      <c r="D97" s="71"/>
      <c r="E97" s="71"/>
      <c r="F97" s="71"/>
      <c r="G97" s="71"/>
      <c r="H97" s="71"/>
      <c r="I97" s="71"/>
      <c r="J97" s="71"/>
      <c r="K97" s="71"/>
    </row>
    <row r="98" spans="2:11" x14ac:dyDescent="0.25">
      <c r="B98" s="22" t="s">
        <v>108</v>
      </c>
      <c r="C98" s="21">
        <v>8844000</v>
      </c>
      <c r="D98" s="71"/>
      <c r="E98" s="71"/>
      <c r="F98" s="71"/>
      <c r="G98" s="71"/>
      <c r="H98" s="71"/>
      <c r="I98" s="71"/>
      <c r="J98" s="71"/>
      <c r="K98" s="71"/>
    </row>
    <row r="99" spans="2:11" x14ac:dyDescent="0.25">
      <c r="B99" s="22" t="s">
        <v>128</v>
      </c>
      <c r="C99" s="21">
        <v>6930000</v>
      </c>
      <c r="D99" s="71"/>
      <c r="E99" s="71"/>
      <c r="F99" s="71"/>
      <c r="G99" s="71"/>
      <c r="H99" s="71"/>
      <c r="I99" s="71"/>
      <c r="J99" s="71"/>
      <c r="K99" s="71"/>
    </row>
    <row r="100" spans="2:11" x14ac:dyDescent="0.25">
      <c r="B100" s="22" t="s">
        <v>129</v>
      </c>
      <c r="C100" s="21">
        <v>47480000</v>
      </c>
      <c r="D100" s="71">
        <v>47480000</v>
      </c>
      <c r="E100" s="71"/>
      <c r="F100" s="71"/>
      <c r="G100" s="71"/>
      <c r="H100" s="71"/>
      <c r="I100" s="71"/>
      <c r="J100" s="71"/>
      <c r="K100" s="71"/>
    </row>
    <row r="101" spans="2:11" x14ac:dyDescent="0.25">
      <c r="B101" s="22" t="s">
        <v>112</v>
      </c>
      <c r="C101" s="21">
        <v>14000000</v>
      </c>
      <c r="D101" s="71"/>
      <c r="E101" s="71"/>
      <c r="F101" s="71"/>
      <c r="G101" s="71"/>
      <c r="H101" s="71"/>
      <c r="I101" s="71"/>
      <c r="J101" s="71"/>
      <c r="K101" s="71"/>
    </row>
    <row r="102" spans="2:11" x14ac:dyDescent="0.25">
      <c r="B102" s="22" t="s">
        <v>81</v>
      </c>
      <c r="C102" s="21">
        <v>4950000</v>
      </c>
      <c r="D102" s="71"/>
      <c r="E102" s="71"/>
      <c r="F102" s="71"/>
      <c r="G102" s="71"/>
      <c r="H102" s="71"/>
      <c r="I102" s="71"/>
      <c r="J102" s="71"/>
      <c r="K102" s="71"/>
    </row>
    <row r="103" spans="2:11" x14ac:dyDescent="0.25">
      <c r="B103" s="22" t="s">
        <v>86</v>
      </c>
      <c r="C103" s="21">
        <v>17500000</v>
      </c>
      <c r="D103" s="71"/>
      <c r="E103" s="71"/>
      <c r="F103" s="71"/>
      <c r="G103" s="71"/>
      <c r="H103" s="71"/>
      <c r="I103" s="71"/>
      <c r="J103" s="71"/>
      <c r="K103" s="71"/>
    </row>
    <row r="104" spans="2:11" x14ac:dyDescent="0.25">
      <c r="B104" s="22" t="s">
        <v>87</v>
      </c>
      <c r="C104" s="21">
        <v>17500000</v>
      </c>
      <c r="D104" s="71"/>
      <c r="E104" s="71"/>
      <c r="F104" s="71"/>
      <c r="G104" s="71"/>
      <c r="H104" s="71"/>
      <c r="I104" s="71"/>
      <c r="J104" s="71"/>
      <c r="K104" s="71"/>
    </row>
    <row r="105" spans="2:11" x14ac:dyDescent="0.25">
      <c r="B105" s="22" t="s">
        <v>88</v>
      </c>
      <c r="C105" s="21">
        <v>25000000</v>
      </c>
      <c r="D105" s="71"/>
      <c r="E105" s="71"/>
      <c r="F105" s="71"/>
      <c r="G105" s="71"/>
      <c r="H105" s="71"/>
      <c r="I105" s="71"/>
      <c r="J105" s="71"/>
      <c r="K105" s="71"/>
    </row>
    <row r="106" spans="2:11" x14ac:dyDescent="0.25">
      <c r="B106" s="22" t="s">
        <v>176</v>
      </c>
      <c r="C106" s="21">
        <v>8556000</v>
      </c>
      <c r="D106" s="71"/>
      <c r="E106" s="71"/>
      <c r="F106" s="71"/>
      <c r="G106" s="71"/>
      <c r="H106" s="71"/>
      <c r="I106" s="71"/>
      <c r="J106" s="71"/>
      <c r="K106" s="71"/>
    </row>
    <row r="107" spans="2:11" x14ac:dyDescent="0.25">
      <c r="B107" s="22" t="s">
        <v>183</v>
      </c>
      <c r="C107" s="21">
        <v>4500000</v>
      </c>
      <c r="D107" s="71"/>
      <c r="E107" s="71" t="s">
        <v>34</v>
      </c>
      <c r="F107" s="71"/>
      <c r="G107" s="71"/>
      <c r="H107" s="71"/>
      <c r="I107" s="71"/>
      <c r="J107" s="71"/>
      <c r="K107" s="71"/>
    </row>
    <row r="108" spans="2:11" x14ac:dyDescent="0.25">
      <c r="B108" s="22" t="s">
        <v>184</v>
      </c>
      <c r="C108" s="21">
        <v>43000000</v>
      </c>
      <c r="D108" s="71"/>
      <c r="E108" s="71"/>
      <c r="F108" s="71"/>
      <c r="G108" s="71"/>
      <c r="H108" s="71"/>
      <c r="I108" s="71"/>
      <c r="J108" s="71"/>
      <c r="K108" s="71"/>
    </row>
    <row r="109" spans="2:11" x14ac:dyDescent="0.25">
      <c r="B109" s="22" t="s">
        <v>185</v>
      </c>
      <c r="C109" s="21">
        <v>11000000</v>
      </c>
      <c r="D109" s="71"/>
      <c r="E109" s="71"/>
      <c r="F109" s="71"/>
      <c r="G109" s="71"/>
      <c r="H109" s="71"/>
      <c r="I109" s="71"/>
      <c r="J109" s="71"/>
      <c r="K109" s="71"/>
    </row>
    <row r="110" spans="2:11" x14ac:dyDescent="0.25">
      <c r="B110" s="22" t="s">
        <v>186</v>
      </c>
      <c r="C110" s="21">
        <v>17550000</v>
      </c>
      <c r="D110" s="71"/>
      <c r="E110" s="71"/>
      <c r="F110" s="71"/>
      <c r="G110" s="71"/>
      <c r="H110" s="71"/>
      <c r="I110" s="71"/>
      <c r="J110" s="71"/>
      <c r="K110" s="71"/>
    </row>
    <row r="111" spans="2:11" x14ac:dyDescent="0.25">
      <c r="B111" s="22"/>
      <c r="C111" s="21"/>
      <c r="D111" s="71"/>
      <c r="E111" s="71"/>
      <c r="F111" s="71"/>
      <c r="G111" s="71"/>
      <c r="H111" s="71"/>
      <c r="I111" s="71"/>
      <c r="J111" s="71"/>
      <c r="K111" s="71"/>
    </row>
    <row r="112" spans="2:11" x14ac:dyDescent="0.25">
      <c r="B112" s="22"/>
      <c r="C112" s="21"/>
      <c r="D112" s="71"/>
      <c r="E112" s="71"/>
      <c r="F112" s="71"/>
      <c r="G112" s="71"/>
      <c r="H112" s="71"/>
      <c r="I112" s="71"/>
      <c r="J112" s="71"/>
      <c r="K112" s="71"/>
    </row>
    <row r="113" spans="2:11" x14ac:dyDescent="0.25">
      <c r="B113" s="16" t="s">
        <v>109</v>
      </c>
      <c r="C113" s="13">
        <f>SUM(C114:C116)</f>
        <v>30000000</v>
      </c>
      <c r="D113" s="71"/>
      <c r="E113" s="71"/>
      <c r="F113" s="71"/>
      <c r="G113" s="71"/>
      <c r="H113" s="71"/>
      <c r="I113" s="71"/>
      <c r="J113" s="71"/>
      <c r="K113" s="71"/>
    </row>
    <row r="114" spans="2:11" x14ac:dyDescent="0.25">
      <c r="B114" s="22" t="s">
        <v>115</v>
      </c>
      <c r="C114" s="69">
        <v>10000000</v>
      </c>
      <c r="D114" s="71"/>
      <c r="E114" s="71"/>
      <c r="F114" s="71"/>
      <c r="G114" s="71"/>
      <c r="H114" s="71"/>
      <c r="I114" s="71"/>
      <c r="J114" s="71"/>
      <c r="K114" s="71"/>
    </row>
    <row r="115" spans="2:11" x14ac:dyDescent="0.25">
      <c r="B115" s="22" t="s">
        <v>34</v>
      </c>
      <c r="C115" s="69">
        <v>10000000</v>
      </c>
      <c r="D115" s="71"/>
      <c r="E115" s="71"/>
      <c r="F115" s="71"/>
      <c r="G115" s="71"/>
      <c r="H115" s="71"/>
      <c r="I115" s="71"/>
      <c r="J115" s="71"/>
      <c r="K115" s="71"/>
    </row>
    <row r="116" spans="2:11" x14ac:dyDescent="0.25">
      <c r="B116" s="22" t="s">
        <v>117</v>
      </c>
      <c r="C116" s="69">
        <v>10000000</v>
      </c>
      <c r="D116" s="71"/>
      <c r="E116" s="71"/>
      <c r="F116" s="71"/>
      <c r="G116" s="71"/>
      <c r="H116" s="71"/>
      <c r="I116" s="71"/>
      <c r="J116" s="71"/>
      <c r="K116" s="71"/>
    </row>
    <row r="117" spans="2:11" x14ac:dyDescent="0.25">
      <c r="B117" s="22"/>
      <c r="C117" s="21"/>
      <c r="D117" s="71"/>
      <c r="E117" s="71"/>
      <c r="F117" s="71"/>
      <c r="G117" s="71"/>
      <c r="H117" s="71"/>
      <c r="I117" s="71"/>
      <c r="J117" s="71"/>
      <c r="K117" s="71"/>
    </row>
    <row r="118" spans="2:11" x14ac:dyDescent="0.25">
      <c r="B118" s="27" t="s">
        <v>125</v>
      </c>
      <c r="C118" s="13">
        <f>C5+C43+C62+C92+C113</f>
        <v>3960867660</v>
      </c>
      <c r="D118" s="13">
        <f>SUM(D6:D116)</f>
        <v>366406000</v>
      </c>
      <c r="E118" s="13">
        <f t="shared" ref="E118:J118" si="1">E5+E43+E62+E92+E113</f>
        <v>0</v>
      </c>
      <c r="F118" s="13">
        <f t="shared" si="1"/>
        <v>0</v>
      </c>
      <c r="G118" s="13">
        <f t="shared" si="1"/>
        <v>0</v>
      </c>
      <c r="H118" s="13">
        <f t="shared" si="1"/>
        <v>0</v>
      </c>
      <c r="I118" s="13">
        <f t="shared" si="1"/>
        <v>0</v>
      </c>
      <c r="J118" s="13">
        <f t="shared" si="1"/>
        <v>0</v>
      </c>
      <c r="K118" s="13"/>
    </row>
    <row r="120" spans="2:11" x14ac:dyDescent="0.25">
      <c r="B120" s="11" t="s">
        <v>130</v>
      </c>
      <c r="C120" s="12">
        <f>'Lamp II'!C18</f>
        <v>3960867660</v>
      </c>
      <c r="D120" s="70">
        <f>'Lamp II'!C15</f>
        <v>400000000</v>
      </c>
      <c r="E120" s="70">
        <f>'Lamp II'!C12</f>
        <v>1533145000</v>
      </c>
      <c r="F120" s="70">
        <f>'Lamp II'!C11</f>
        <v>1124098000</v>
      </c>
      <c r="G120" s="70">
        <f>'Lamp II'!C14</f>
        <v>271257260</v>
      </c>
      <c r="H120" s="70">
        <f>'Lamp II'!C13</f>
        <v>36367400</v>
      </c>
      <c r="I120" s="70">
        <f>'Lamp II'!C16</f>
        <v>30000000</v>
      </c>
      <c r="J120" s="70">
        <f>'Lamp II'!C17</f>
        <v>566000000</v>
      </c>
    </row>
    <row r="122" spans="2:11" x14ac:dyDescent="0.25">
      <c r="B122" s="11" t="s">
        <v>131</v>
      </c>
      <c r="C122" s="29">
        <f>C120-C118</f>
        <v>0</v>
      </c>
      <c r="D122" s="70">
        <f>D120-D118</f>
        <v>33594000</v>
      </c>
      <c r="E122" s="70">
        <f t="shared" ref="E122:K122" si="2">E120-E118</f>
        <v>1533145000</v>
      </c>
      <c r="F122" s="70">
        <f t="shared" si="2"/>
        <v>1124098000</v>
      </c>
      <c r="G122" s="70">
        <f t="shared" si="2"/>
        <v>271257260</v>
      </c>
      <c r="H122" s="70">
        <f t="shared" si="2"/>
        <v>36367400</v>
      </c>
      <c r="I122" s="70">
        <f t="shared" si="2"/>
        <v>30000000</v>
      </c>
      <c r="J122" s="70">
        <f t="shared" si="2"/>
        <v>566000000</v>
      </c>
      <c r="K122" s="70">
        <f t="shared" si="2"/>
        <v>0</v>
      </c>
    </row>
    <row r="124" spans="2:11" x14ac:dyDescent="0.25">
      <c r="C124" s="28" t="s">
        <v>163</v>
      </c>
    </row>
    <row r="125" spans="2:11" x14ac:dyDescent="0.25">
      <c r="C125" s="28" t="s">
        <v>142</v>
      </c>
    </row>
    <row r="126" spans="2:11" x14ac:dyDescent="0.25">
      <c r="C126" s="28"/>
    </row>
    <row r="127" spans="2:11" x14ac:dyDescent="0.25">
      <c r="C127" s="28"/>
    </row>
    <row r="128" spans="2:11" x14ac:dyDescent="0.25">
      <c r="C128" s="28"/>
    </row>
    <row r="129" spans="2:11" x14ac:dyDescent="0.25">
      <c r="C129" s="28" t="s">
        <v>143</v>
      </c>
    </row>
    <row r="131" spans="2:11" s="82" customFormat="1" x14ac:dyDescent="0.25">
      <c r="B131" s="82" t="s">
        <v>217</v>
      </c>
      <c r="C131" s="83"/>
      <c r="D131" s="84"/>
      <c r="E131" s="84"/>
      <c r="F131" s="84"/>
      <c r="G131" s="84"/>
      <c r="H131" s="84"/>
      <c r="I131" s="84"/>
      <c r="J131" s="84"/>
      <c r="K131" s="84"/>
    </row>
  </sheetData>
  <mergeCells count="1">
    <mergeCell ref="D3:J3"/>
  </mergeCells>
  <pageMargins left="0.31496062992125984" right="0" top="0.74803149606299213" bottom="0.74803149606299213" header="0.31496062992125984" footer="0.31496062992125984"/>
  <pageSetup paperSize="9" orientation="portrait" horizontalDpi="120" verticalDpi="7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2"/>
  <sheetViews>
    <sheetView topLeftCell="A112" zoomScale="124" zoomScaleNormal="124" workbookViewId="0">
      <selection activeCell="B8" sqref="B8"/>
    </sheetView>
  </sheetViews>
  <sheetFormatPr defaultColWidth="9.140625" defaultRowHeight="15.75" x14ac:dyDescent="0.25"/>
  <cols>
    <col min="1" max="1" width="6.85546875" style="11" customWidth="1"/>
    <col min="2" max="2" width="58.7109375" style="11" customWidth="1"/>
    <col min="3" max="3" width="24.5703125" style="12" customWidth="1"/>
    <col min="4" max="4" width="14.5703125" style="11" customWidth="1"/>
    <col min="5" max="16384" width="9.140625" style="11"/>
  </cols>
  <sheetData>
    <row r="1" spans="2:10" x14ac:dyDescent="0.25">
      <c r="B1" s="11" t="s">
        <v>35</v>
      </c>
    </row>
    <row r="3" spans="2:10" x14ac:dyDescent="0.25">
      <c r="B3" s="62" t="s">
        <v>2</v>
      </c>
      <c r="C3" s="18" t="s">
        <v>3</v>
      </c>
      <c r="D3" s="178" t="s">
        <v>36</v>
      </c>
      <c r="E3" s="178"/>
      <c r="F3" s="178"/>
      <c r="G3" s="178"/>
      <c r="H3" s="178"/>
      <c r="I3" s="178"/>
      <c r="J3" s="15"/>
    </row>
    <row r="4" spans="2:10" x14ac:dyDescent="0.25">
      <c r="B4" s="62"/>
      <c r="C4" s="18"/>
      <c r="D4" s="62" t="s">
        <v>18</v>
      </c>
      <c r="E4" s="62" t="s">
        <v>15</v>
      </c>
      <c r="F4" s="62" t="s">
        <v>14</v>
      </c>
      <c r="G4" s="62" t="s">
        <v>17</v>
      </c>
      <c r="H4" s="62" t="s">
        <v>16</v>
      </c>
      <c r="I4" s="62" t="s">
        <v>20</v>
      </c>
      <c r="J4" s="15" t="s">
        <v>38</v>
      </c>
    </row>
    <row r="5" spans="2:10" x14ac:dyDescent="0.25">
      <c r="B5" s="16" t="s">
        <v>37</v>
      </c>
      <c r="C5" s="13">
        <f>SUM(C6:C45)</f>
        <v>1550868860</v>
      </c>
      <c r="D5" s="15"/>
      <c r="E5" s="15"/>
      <c r="F5" s="15"/>
      <c r="G5" s="15"/>
      <c r="H5" s="15"/>
      <c r="I5" s="15"/>
      <c r="J5" s="15">
        <f>SUM(D5:I5)</f>
        <v>0</v>
      </c>
    </row>
    <row r="6" spans="2:10" x14ac:dyDescent="0.25">
      <c r="B6" s="20" t="s">
        <v>39</v>
      </c>
      <c r="C6" s="21">
        <v>5000000</v>
      </c>
      <c r="D6" s="15"/>
      <c r="E6" s="15"/>
      <c r="F6" s="15"/>
      <c r="G6" s="15"/>
      <c r="H6" s="15"/>
      <c r="I6" s="15"/>
      <c r="J6" s="15"/>
    </row>
    <row r="7" spans="2:10" x14ac:dyDescent="0.25">
      <c r="B7" s="20" t="s">
        <v>40</v>
      </c>
      <c r="C7" s="21">
        <v>459943500</v>
      </c>
      <c r="D7" s="15"/>
      <c r="E7" s="15"/>
      <c r="F7" s="15"/>
      <c r="G7" s="15"/>
      <c r="H7" s="15"/>
      <c r="I7" s="15"/>
      <c r="J7" s="15"/>
    </row>
    <row r="8" spans="2:10" x14ac:dyDescent="0.25">
      <c r="B8" s="20" t="s">
        <v>41</v>
      </c>
      <c r="C8" s="21">
        <v>99500000</v>
      </c>
      <c r="D8" s="15"/>
      <c r="E8" s="15"/>
      <c r="F8" s="15"/>
      <c r="G8" s="15"/>
      <c r="H8" s="15"/>
      <c r="I8" s="15"/>
      <c r="J8" s="15"/>
    </row>
    <row r="9" spans="2:10" x14ac:dyDescent="0.25">
      <c r="B9" s="20" t="s">
        <v>140</v>
      </c>
      <c r="C9" s="21">
        <v>35000000</v>
      </c>
      <c r="D9" s="15"/>
      <c r="E9" s="15"/>
      <c r="F9" s="15"/>
      <c r="G9" s="15"/>
      <c r="H9" s="15"/>
      <c r="I9" s="15"/>
      <c r="J9" s="15"/>
    </row>
    <row r="10" spans="2:10" x14ac:dyDescent="0.25">
      <c r="B10" s="22" t="s">
        <v>42</v>
      </c>
      <c r="C10" s="21">
        <f>-33061040+349432500+5500+922000-442300</f>
        <v>316856660</v>
      </c>
      <c r="D10" s="15"/>
      <c r="E10" s="15" t="s">
        <v>34</v>
      </c>
      <c r="F10" s="15"/>
      <c r="G10" s="15"/>
      <c r="H10" s="15"/>
      <c r="I10" s="15"/>
      <c r="J10" s="15"/>
    </row>
    <row r="11" spans="2:10" x14ac:dyDescent="0.25">
      <c r="B11" s="22" t="s">
        <v>43</v>
      </c>
      <c r="C11" s="21">
        <v>14999000</v>
      </c>
      <c r="D11" s="15"/>
      <c r="E11" s="15"/>
      <c r="F11" s="15"/>
      <c r="G11" s="15"/>
      <c r="H11" s="15"/>
      <c r="I11" s="15"/>
      <c r="J11" s="15"/>
    </row>
    <row r="12" spans="2:10" x14ac:dyDescent="0.25">
      <c r="B12" s="22" t="s">
        <v>139</v>
      </c>
      <c r="C12" s="21">
        <v>76200000</v>
      </c>
      <c r="D12" s="15"/>
      <c r="E12" s="15"/>
      <c r="F12" s="15"/>
      <c r="G12" s="15"/>
      <c r="H12" s="15"/>
      <c r="I12" s="15"/>
      <c r="J12" s="15"/>
    </row>
    <row r="13" spans="2:10" x14ac:dyDescent="0.25">
      <c r="B13" s="22" t="s">
        <v>44</v>
      </c>
      <c r="C13" s="21">
        <v>1812000</v>
      </c>
      <c r="D13" s="15"/>
      <c r="E13" s="15"/>
      <c r="F13" s="15"/>
      <c r="G13" s="15"/>
      <c r="H13" s="15"/>
      <c r="I13" s="15"/>
      <c r="J13" s="15"/>
    </row>
    <row r="14" spans="2:10" x14ac:dyDescent="0.25">
      <c r="B14" s="22" t="s">
        <v>45</v>
      </c>
      <c r="C14" s="21">
        <v>4317000</v>
      </c>
      <c r="D14" s="15"/>
      <c r="E14" s="15"/>
      <c r="F14" s="15"/>
      <c r="G14" s="15"/>
      <c r="H14" s="15"/>
      <c r="I14" s="15"/>
      <c r="J14" s="15"/>
    </row>
    <row r="15" spans="2:10" x14ac:dyDescent="0.25">
      <c r="B15" s="22" t="s">
        <v>46</v>
      </c>
      <c r="C15" s="21">
        <v>4875000</v>
      </c>
      <c r="D15" s="15"/>
      <c r="E15" s="15"/>
      <c r="F15" s="15"/>
      <c r="G15" s="15"/>
      <c r="H15" s="15"/>
      <c r="I15" s="15"/>
      <c r="J15" s="15"/>
    </row>
    <row r="16" spans="2:10" x14ac:dyDescent="0.25">
      <c r="B16" s="22" t="s">
        <v>47</v>
      </c>
      <c r="C16" s="21">
        <v>30000000</v>
      </c>
      <c r="D16" s="15"/>
      <c r="E16" s="15"/>
      <c r="F16" s="15"/>
      <c r="G16" s="15"/>
      <c r="H16" s="15"/>
      <c r="I16" s="15"/>
      <c r="J16" s="15"/>
    </row>
    <row r="17" spans="2:10" x14ac:dyDescent="0.25">
      <c r="B17" s="22" t="s">
        <v>48</v>
      </c>
      <c r="C17" s="21">
        <v>7109500</v>
      </c>
      <c r="D17" s="15"/>
      <c r="E17" s="15"/>
      <c r="F17" s="15"/>
      <c r="G17" s="15"/>
      <c r="H17" s="15"/>
      <c r="I17" s="15"/>
      <c r="J17" s="15"/>
    </row>
    <row r="18" spans="2:10" x14ac:dyDescent="0.25">
      <c r="B18" s="22" t="s">
        <v>49</v>
      </c>
      <c r="C18" s="21">
        <v>6619500</v>
      </c>
      <c r="D18" s="15"/>
      <c r="E18" s="15"/>
      <c r="F18" s="15"/>
      <c r="G18" s="15"/>
      <c r="H18" s="15"/>
      <c r="I18" s="15"/>
      <c r="J18" s="15"/>
    </row>
    <row r="19" spans="2:10" x14ac:dyDescent="0.25">
      <c r="B19" s="22" t="s">
        <v>144</v>
      </c>
      <c r="C19" s="21">
        <v>90000000</v>
      </c>
      <c r="D19" s="15"/>
      <c r="E19" s="15"/>
      <c r="F19" s="15"/>
      <c r="G19" s="15"/>
      <c r="H19" s="15"/>
      <c r="I19" s="15"/>
      <c r="J19" s="15"/>
    </row>
    <row r="20" spans="2:10" x14ac:dyDescent="0.25">
      <c r="B20" s="22" t="s">
        <v>50</v>
      </c>
      <c r="C20" s="21">
        <v>3000000</v>
      </c>
      <c r="D20" s="15"/>
      <c r="E20" s="15"/>
      <c r="F20" s="15"/>
      <c r="G20" s="15"/>
      <c r="H20" s="15"/>
      <c r="I20" s="15"/>
      <c r="J20" s="15"/>
    </row>
    <row r="21" spans="2:10" s="17" customFormat="1" x14ac:dyDescent="0.25">
      <c r="B21" s="22" t="s">
        <v>51</v>
      </c>
      <c r="C21" s="21">
        <v>9397200</v>
      </c>
      <c r="D21" s="25"/>
      <c r="E21" s="25"/>
      <c r="F21" s="25"/>
      <c r="G21" s="25"/>
      <c r="H21" s="25"/>
      <c r="I21" s="25"/>
      <c r="J21" s="25"/>
    </row>
    <row r="22" spans="2:10" x14ac:dyDescent="0.25">
      <c r="B22" s="23" t="s">
        <v>52</v>
      </c>
      <c r="C22" s="24">
        <v>10540000</v>
      </c>
      <c r="D22" s="15"/>
      <c r="E22" s="15"/>
      <c r="F22" s="15"/>
      <c r="G22" s="15"/>
      <c r="H22" s="15"/>
      <c r="I22" s="15"/>
      <c r="J22" s="15"/>
    </row>
    <row r="23" spans="2:10" x14ac:dyDescent="0.25">
      <c r="B23" s="26" t="s">
        <v>53</v>
      </c>
      <c r="C23" s="21">
        <v>20000000</v>
      </c>
      <c r="D23" s="15"/>
      <c r="E23" s="15"/>
      <c r="F23" s="15"/>
      <c r="G23" s="15"/>
      <c r="H23" s="15"/>
      <c r="I23" s="15"/>
      <c r="J23" s="15"/>
    </row>
    <row r="24" spans="2:10" x14ac:dyDescent="0.25">
      <c r="B24" s="26" t="s">
        <v>54</v>
      </c>
      <c r="C24" s="21">
        <v>16855000</v>
      </c>
      <c r="D24" s="15"/>
      <c r="E24" s="15"/>
      <c r="F24" s="15"/>
      <c r="G24" s="15"/>
      <c r="H24" s="15"/>
      <c r="I24" s="15"/>
      <c r="J24" s="15"/>
    </row>
    <row r="25" spans="2:10" x14ac:dyDescent="0.25">
      <c r="B25" s="26" t="s">
        <v>170</v>
      </c>
      <c r="C25" s="21">
        <v>32284000</v>
      </c>
      <c r="D25" s="15"/>
      <c r="E25" s="15"/>
      <c r="F25" s="15"/>
      <c r="G25" s="15"/>
      <c r="H25" s="15"/>
      <c r="I25" s="15"/>
      <c r="J25" s="15"/>
    </row>
    <row r="26" spans="2:10" x14ac:dyDescent="0.25">
      <c r="B26" s="26" t="s">
        <v>56</v>
      </c>
      <c r="C26" s="21">
        <v>6120000</v>
      </c>
      <c r="D26" s="15"/>
      <c r="E26" s="15"/>
      <c r="F26" s="15"/>
      <c r="G26" s="15"/>
      <c r="H26" s="15"/>
      <c r="I26" s="15"/>
      <c r="J26" s="15"/>
    </row>
    <row r="27" spans="2:10" x14ac:dyDescent="0.25">
      <c r="B27" s="26" t="s">
        <v>146</v>
      </c>
      <c r="C27" s="21">
        <v>12000000</v>
      </c>
      <c r="D27" s="15"/>
      <c r="E27" s="15"/>
      <c r="F27" s="15"/>
      <c r="G27" s="15"/>
      <c r="H27" s="15"/>
      <c r="I27" s="15"/>
      <c r="J27" s="15"/>
    </row>
    <row r="28" spans="2:10" x14ac:dyDescent="0.25">
      <c r="B28" s="26" t="s">
        <v>57</v>
      </c>
      <c r="C28" s="21">
        <v>14400000</v>
      </c>
      <c r="D28" s="15"/>
      <c r="E28" s="15"/>
      <c r="F28" s="15"/>
      <c r="G28" s="15"/>
      <c r="H28" s="15"/>
      <c r="I28" s="15"/>
      <c r="J28" s="15"/>
    </row>
    <row r="29" spans="2:10" x14ac:dyDescent="0.25">
      <c r="B29" s="26" t="s">
        <v>58</v>
      </c>
      <c r="C29" s="21">
        <v>13428500</v>
      </c>
      <c r="D29" s="15"/>
      <c r="E29" s="15"/>
      <c r="F29" s="15"/>
      <c r="G29" s="15"/>
      <c r="H29" s="15"/>
      <c r="I29" s="15"/>
      <c r="J29" s="15"/>
    </row>
    <row r="30" spans="2:10" x14ac:dyDescent="0.25">
      <c r="B30" s="26" t="s">
        <v>59</v>
      </c>
      <c r="C30" s="21">
        <v>20400000</v>
      </c>
      <c r="D30" s="15"/>
      <c r="E30" s="15"/>
      <c r="F30" s="15"/>
      <c r="G30" s="15"/>
      <c r="H30" s="15"/>
      <c r="I30" s="15"/>
      <c r="J30" s="15"/>
    </row>
    <row r="31" spans="2:10" x14ac:dyDescent="0.25">
      <c r="B31" s="26" t="s">
        <v>60</v>
      </c>
      <c r="C31" s="21">
        <v>134548000</v>
      </c>
      <c r="D31" s="15"/>
      <c r="E31" s="15"/>
      <c r="F31" s="15"/>
      <c r="G31" s="15"/>
      <c r="H31" s="15"/>
      <c r="I31" s="15"/>
      <c r="J31" s="15"/>
    </row>
    <row r="32" spans="2:10" x14ac:dyDescent="0.25">
      <c r="B32" s="26" t="s">
        <v>61</v>
      </c>
      <c r="C32" s="21">
        <v>17232000</v>
      </c>
      <c r="D32" s="15"/>
      <c r="E32" s="15"/>
      <c r="F32" s="15"/>
      <c r="G32" s="15"/>
      <c r="H32" s="15"/>
      <c r="I32" s="15"/>
      <c r="J32" s="15"/>
    </row>
    <row r="33" spans="2:10" x14ac:dyDescent="0.25">
      <c r="B33" s="26" t="s">
        <v>145</v>
      </c>
      <c r="C33" s="21">
        <v>9278000</v>
      </c>
      <c r="D33" s="15"/>
      <c r="E33" s="15"/>
      <c r="F33" s="15"/>
      <c r="G33" s="15"/>
      <c r="H33" s="15"/>
      <c r="I33" s="15"/>
      <c r="J33" s="15"/>
    </row>
    <row r="34" spans="2:10" x14ac:dyDescent="0.25">
      <c r="B34" s="26" t="s">
        <v>62</v>
      </c>
      <c r="C34" s="21">
        <v>1800000</v>
      </c>
      <c r="D34" s="15"/>
      <c r="E34" s="15"/>
      <c r="F34" s="15"/>
      <c r="G34" s="15"/>
      <c r="H34" s="15"/>
      <c r="I34" s="15"/>
      <c r="J34" s="15"/>
    </row>
    <row r="35" spans="2:10" s="61" customFormat="1" x14ac:dyDescent="0.25">
      <c r="B35" s="58" t="s">
        <v>152</v>
      </c>
      <c r="C35" s="59">
        <v>0</v>
      </c>
      <c r="D35" s="60">
        <v>3600000</v>
      </c>
      <c r="E35" s="60"/>
      <c r="F35" s="60"/>
      <c r="G35" s="60"/>
      <c r="H35" s="60"/>
      <c r="I35" s="60"/>
      <c r="J35" s="60"/>
    </row>
    <row r="36" spans="2:10" x14ac:dyDescent="0.25">
      <c r="B36" s="26" t="s">
        <v>64</v>
      </c>
      <c r="C36" s="21">
        <v>8000000</v>
      </c>
      <c r="D36" s="15"/>
      <c r="E36" s="15"/>
      <c r="F36" s="15"/>
      <c r="G36" s="15"/>
      <c r="H36" s="15"/>
      <c r="I36" s="15"/>
      <c r="J36" s="15"/>
    </row>
    <row r="37" spans="2:10" x14ac:dyDescent="0.25">
      <c r="B37" s="26" t="s">
        <v>65</v>
      </c>
      <c r="C37" s="21">
        <v>15000000</v>
      </c>
      <c r="D37" s="15"/>
      <c r="E37" s="15"/>
      <c r="F37" s="15"/>
      <c r="G37" s="15"/>
      <c r="H37" s="15"/>
      <c r="I37" s="15"/>
      <c r="J37" s="15"/>
    </row>
    <row r="38" spans="2:10" x14ac:dyDescent="0.25">
      <c r="B38" s="26" t="s">
        <v>66</v>
      </c>
      <c r="C38" s="21">
        <v>14904000</v>
      </c>
      <c r="D38" s="15"/>
      <c r="E38" s="15"/>
      <c r="F38" s="15"/>
      <c r="G38" s="15"/>
      <c r="H38" s="15"/>
      <c r="I38" s="15"/>
      <c r="J38" s="15"/>
    </row>
    <row r="39" spans="2:10" x14ac:dyDescent="0.25">
      <c r="B39" s="26" t="s">
        <v>67</v>
      </c>
      <c r="C39" s="21">
        <v>10000000</v>
      </c>
      <c r="D39" s="15"/>
      <c r="E39" s="15"/>
      <c r="F39" s="15"/>
      <c r="G39" s="15"/>
      <c r="H39" s="15"/>
      <c r="I39" s="15"/>
      <c r="J39" s="15"/>
    </row>
    <row r="40" spans="2:10" x14ac:dyDescent="0.25">
      <c r="B40" s="26" t="s">
        <v>132</v>
      </c>
      <c r="C40" s="21">
        <v>10000000</v>
      </c>
      <c r="D40" s="15"/>
      <c r="E40" s="15"/>
      <c r="F40" s="15"/>
      <c r="G40" s="15"/>
      <c r="H40" s="15"/>
      <c r="I40" s="15"/>
      <c r="J40" s="15"/>
    </row>
    <row r="41" spans="2:10" s="46" customFormat="1" x14ac:dyDescent="0.25">
      <c r="B41" s="43" t="s">
        <v>164</v>
      </c>
      <c r="C41" s="44">
        <v>15000000</v>
      </c>
      <c r="D41" s="45"/>
      <c r="E41" s="45"/>
      <c r="F41" s="45"/>
      <c r="G41" s="45"/>
      <c r="H41" s="45"/>
      <c r="I41" s="45"/>
      <c r="J41" s="45"/>
    </row>
    <row r="42" spans="2:10" x14ac:dyDescent="0.25">
      <c r="B42" s="26" t="s">
        <v>134</v>
      </c>
      <c r="C42" s="21">
        <v>0</v>
      </c>
      <c r="D42" s="15"/>
      <c r="E42" s="15"/>
      <c r="F42" s="15"/>
      <c r="G42" s="15"/>
      <c r="H42" s="15"/>
      <c r="I42" s="15"/>
      <c r="J42" s="15"/>
    </row>
    <row r="43" spans="2:10" x14ac:dyDescent="0.25">
      <c r="B43" s="26" t="s">
        <v>135</v>
      </c>
      <c r="C43" s="21">
        <v>3200000</v>
      </c>
      <c r="D43" s="15"/>
      <c r="E43" s="15"/>
      <c r="F43" s="15"/>
      <c r="G43" s="15"/>
      <c r="H43" s="15"/>
      <c r="I43" s="15"/>
      <c r="J43" s="15"/>
    </row>
    <row r="44" spans="2:10" x14ac:dyDescent="0.25">
      <c r="B44" s="26" t="s">
        <v>136</v>
      </c>
      <c r="C44" s="21">
        <v>1250000</v>
      </c>
      <c r="D44" s="15"/>
      <c r="E44" s="15"/>
      <c r="F44" s="15"/>
      <c r="G44" s="15"/>
      <c r="H44" s="15"/>
      <c r="I44" s="15"/>
      <c r="J44" s="15"/>
    </row>
    <row r="45" spans="2:10" x14ac:dyDescent="0.25">
      <c r="B45" s="26"/>
      <c r="C45" s="21"/>
      <c r="D45" s="15"/>
      <c r="E45" s="15"/>
      <c r="F45" s="15"/>
      <c r="G45" s="15"/>
      <c r="H45" s="15"/>
      <c r="I45" s="15"/>
      <c r="J45" s="15"/>
    </row>
    <row r="46" spans="2:10" x14ac:dyDescent="0.25">
      <c r="B46" s="16" t="s">
        <v>69</v>
      </c>
      <c r="C46" s="13">
        <f>SUM(C47:C66)</f>
        <v>1574067500</v>
      </c>
      <c r="D46" s="15"/>
      <c r="E46" s="15"/>
      <c r="F46" s="15"/>
      <c r="G46" s="15"/>
      <c r="H46" s="15"/>
      <c r="I46" s="15"/>
      <c r="J46" s="15"/>
    </row>
    <row r="47" spans="2:10" x14ac:dyDescent="0.25">
      <c r="B47" s="26" t="s">
        <v>70</v>
      </c>
      <c r="C47" s="21">
        <v>56072000</v>
      </c>
      <c r="D47" s="15"/>
      <c r="E47" s="15"/>
      <c r="F47" s="15"/>
      <c r="G47" s="15"/>
      <c r="H47" s="15"/>
      <c r="I47" s="15"/>
      <c r="J47" s="15"/>
    </row>
    <row r="48" spans="2:10" x14ac:dyDescent="0.25">
      <c r="B48" s="26" t="s">
        <v>71</v>
      </c>
      <c r="C48" s="21">
        <v>77195500</v>
      </c>
      <c r="D48" s="15"/>
      <c r="E48" s="15"/>
      <c r="F48" s="15"/>
      <c r="G48" s="15"/>
      <c r="H48" s="15"/>
      <c r="I48" s="15"/>
      <c r="J48" s="15"/>
    </row>
    <row r="49" spans="2:10" x14ac:dyDescent="0.25">
      <c r="B49" s="26" t="s">
        <v>72</v>
      </c>
      <c r="C49" s="21">
        <v>166000000</v>
      </c>
      <c r="D49" s="15"/>
      <c r="E49" s="15"/>
      <c r="F49" s="15"/>
      <c r="G49" s="15"/>
      <c r="H49" s="15"/>
      <c r="I49" s="15"/>
      <c r="J49" s="15"/>
    </row>
    <row r="50" spans="2:10" s="54" customFormat="1" x14ac:dyDescent="0.25">
      <c r="B50" s="51" t="s">
        <v>166</v>
      </c>
      <c r="C50" s="52">
        <v>85000000</v>
      </c>
      <c r="D50" s="53"/>
      <c r="E50" s="53"/>
      <c r="F50" s="53"/>
      <c r="G50" s="53"/>
      <c r="H50" s="53"/>
      <c r="I50" s="53"/>
      <c r="J50" s="53"/>
    </row>
    <row r="51" spans="2:10" x14ac:dyDescent="0.25">
      <c r="B51" s="22" t="s">
        <v>74</v>
      </c>
      <c r="C51" s="21">
        <v>7000000</v>
      </c>
      <c r="D51" s="15"/>
      <c r="E51" s="15"/>
      <c r="F51" s="15"/>
      <c r="G51" s="15"/>
      <c r="H51" s="15"/>
      <c r="I51" s="15"/>
      <c r="J51" s="15"/>
    </row>
    <row r="52" spans="2:10" x14ac:dyDescent="0.25">
      <c r="B52" s="22" t="s">
        <v>110</v>
      </c>
      <c r="C52" s="21">
        <v>65000000</v>
      </c>
      <c r="D52" s="15"/>
      <c r="E52" s="15"/>
      <c r="F52" s="15"/>
      <c r="G52" s="15"/>
      <c r="H52" s="15"/>
      <c r="I52" s="15"/>
      <c r="J52" s="15"/>
    </row>
    <row r="53" spans="2:10" x14ac:dyDescent="0.25">
      <c r="B53" s="22" t="s">
        <v>111</v>
      </c>
      <c r="C53" s="21">
        <v>20000000</v>
      </c>
      <c r="D53" s="15"/>
      <c r="E53" s="15"/>
      <c r="F53" s="15"/>
      <c r="G53" s="15"/>
      <c r="H53" s="15"/>
      <c r="I53" s="15"/>
      <c r="J53" s="15"/>
    </row>
    <row r="54" spans="2:10" x14ac:dyDescent="0.25">
      <c r="B54" s="22" t="s">
        <v>75</v>
      </c>
      <c r="C54" s="21">
        <v>25000000</v>
      </c>
      <c r="D54" s="15"/>
      <c r="E54" s="15"/>
      <c r="F54" s="15"/>
      <c r="G54" s="15"/>
      <c r="H54" s="15"/>
      <c r="I54" s="15"/>
      <c r="J54" s="15"/>
    </row>
    <row r="55" spans="2:10" s="38" customFormat="1" x14ac:dyDescent="0.25">
      <c r="B55" s="35" t="s">
        <v>150</v>
      </c>
      <c r="C55" s="36">
        <v>60000000</v>
      </c>
      <c r="D55" s="37"/>
      <c r="E55" s="37"/>
      <c r="F55" s="37"/>
      <c r="G55" s="37"/>
      <c r="H55" s="37"/>
      <c r="I55" s="37"/>
      <c r="J55" s="37"/>
    </row>
    <row r="56" spans="2:10" x14ac:dyDescent="0.25">
      <c r="B56" s="22" t="s">
        <v>77</v>
      </c>
      <c r="C56" s="21">
        <v>60000000</v>
      </c>
      <c r="D56" s="15"/>
      <c r="E56" s="15"/>
      <c r="F56" s="15"/>
      <c r="G56" s="15"/>
      <c r="H56" s="15"/>
      <c r="I56" s="15"/>
      <c r="J56" s="15"/>
    </row>
    <row r="57" spans="2:10" s="50" customFormat="1" x14ac:dyDescent="0.25">
      <c r="B57" s="47" t="s">
        <v>78</v>
      </c>
      <c r="C57" s="48">
        <v>275000000</v>
      </c>
      <c r="D57" s="49"/>
      <c r="E57" s="49"/>
      <c r="F57" s="49"/>
      <c r="G57" s="49"/>
      <c r="H57" s="49"/>
      <c r="I57" s="49"/>
      <c r="J57" s="49"/>
    </row>
    <row r="58" spans="2:10" x14ac:dyDescent="0.25">
      <c r="B58" s="22" t="s">
        <v>79</v>
      </c>
      <c r="C58" s="21">
        <v>15000000</v>
      </c>
      <c r="D58" s="15"/>
      <c r="E58" s="15"/>
      <c r="F58" s="15"/>
      <c r="G58" s="15"/>
      <c r="H58" s="15"/>
      <c r="I58" s="15"/>
      <c r="J58" s="15"/>
    </row>
    <row r="59" spans="2:10" x14ac:dyDescent="0.25">
      <c r="B59" s="22" t="s">
        <v>165</v>
      </c>
      <c r="C59" s="21">
        <v>60000000</v>
      </c>
      <c r="D59" s="15"/>
      <c r="E59" s="15"/>
      <c r="F59" s="15"/>
      <c r="G59" s="15"/>
      <c r="H59" s="15"/>
      <c r="I59" s="15"/>
      <c r="J59" s="15"/>
    </row>
    <row r="60" spans="2:10" x14ac:dyDescent="0.25">
      <c r="B60" s="22" t="s">
        <v>138</v>
      </c>
      <c r="C60" s="21">
        <v>80000000</v>
      </c>
      <c r="D60" s="15"/>
      <c r="E60" s="15"/>
      <c r="F60" s="15"/>
      <c r="G60" s="15"/>
      <c r="H60" s="15"/>
      <c r="I60" s="15"/>
      <c r="J60" s="15"/>
    </row>
    <row r="61" spans="2:10" x14ac:dyDescent="0.25">
      <c r="B61" s="22" t="s">
        <v>80</v>
      </c>
      <c r="C61" s="21">
        <v>1500000</v>
      </c>
      <c r="D61" s="15"/>
      <c r="E61" s="15"/>
      <c r="F61" s="15"/>
      <c r="G61" s="15"/>
      <c r="H61" s="15"/>
      <c r="I61" s="15"/>
      <c r="J61" s="15"/>
    </row>
    <row r="62" spans="2:10" x14ac:dyDescent="0.25">
      <c r="B62" s="22" t="s">
        <v>90</v>
      </c>
      <c r="C62" s="21">
        <v>6000000</v>
      </c>
      <c r="D62" s="15">
        <v>12000000</v>
      </c>
      <c r="E62" s="15"/>
      <c r="F62" s="15"/>
      <c r="G62" s="15"/>
      <c r="H62" s="15"/>
      <c r="I62" s="15"/>
      <c r="J62" s="15"/>
    </row>
    <row r="63" spans="2:10" x14ac:dyDescent="0.25">
      <c r="B63" s="22" t="s">
        <v>114</v>
      </c>
      <c r="C63" s="21">
        <v>6800000</v>
      </c>
      <c r="D63" s="15"/>
      <c r="E63" s="15"/>
      <c r="F63" s="15"/>
      <c r="G63" s="15"/>
      <c r="H63" s="15"/>
      <c r="I63" s="15"/>
      <c r="J63" s="15"/>
    </row>
    <row r="64" spans="2:10" x14ac:dyDescent="0.25">
      <c r="B64" s="22" t="s">
        <v>137</v>
      </c>
      <c r="C64" s="21">
        <v>342000000</v>
      </c>
      <c r="D64" s="15"/>
      <c r="E64" s="15"/>
      <c r="F64" s="15"/>
      <c r="G64" s="15"/>
      <c r="H64" s="15"/>
      <c r="I64" s="15"/>
      <c r="J64" s="15"/>
    </row>
    <row r="65" spans="2:10" x14ac:dyDescent="0.25">
      <c r="B65" s="22" t="s">
        <v>167</v>
      </c>
      <c r="C65" s="21">
        <v>16500000</v>
      </c>
      <c r="D65" s="15"/>
      <c r="E65" s="15"/>
      <c r="F65" s="15"/>
      <c r="G65" s="15"/>
      <c r="H65" s="15"/>
      <c r="I65" s="15"/>
      <c r="J65" s="15"/>
    </row>
    <row r="66" spans="2:10" x14ac:dyDescent="0.25">
      <c r="B66" s="22" t="s">
        <v>126</v>
      </c>
      <c r="C66" s="21">
        <v>150000000</v>
      </c>
      <c r="D66" s="15"/>
      <c r="E66" s="15"/>
      <c r="F66" s="15"/>
      <c r="G66" s="15"/>
      <c r="H66" s="15"/>
      <c r="I66" s="15"/>
      <c r="J66" s="15"/>
    </row>
    <row r="67" spans="2:10" x14ac:dyDescent="0.25">
      <c r="B67" s="22"/>
      <c r="C67" s="21"/>
      <c r="D67" s="15"/>
      <c r="E67" s="15"/>
      <c r="F67" s="15"/>
      <c r="G67" s="15"/>
      <c r="H67" s="15"/>
      <c r="I67" s="15"/>
      <c r="J67" s="15"/>
    </row>
    <row r="68" spans="2:10" x14ac:dyDescent="0.25">
      <c r="B68" s="16" t="s">
        <v>91</v>
      </c>
      <c r="C68" s="13">
        <f>SUM(C72:C92)</f>
        <v>402304000</v>
      </c>
      <c r="D68" s="15"/>
      <c r="E68" s="15"/>
      <c r="F68" s="15"/>
      <c r="G68" s="15"/>
      <c r="H68" s="15"/>
      <c r="I68" s="15"/>
      <c r="J68" s="15"/>
    </row>
    <row r="69" spans="2:10" x14ac:dyDescent="0.25">
      <c r="B69" s="22" t="s">
        <v>92</v>
      </c>
      <c r="C69" s="21">
        <f>7116000+19200000</f>
        <v>26316000</v>
      </c>
      <c r="D69" s="15"/>
      <c r="E69" s="15"/>
      <c r="F69" s="15"/>
      <c r="G69" s="15"/>
      <c r="H69" s="15"/>
      <c r="I69" s="15"/>
      <c r="J69" s="15"/>
    </row>
    <row r="70" spans="2:10" x14ac:dyDescent="0.25">
      <c r="B70" s="22" t="s">
        <v>174</v>
      </c>
      <c r="C70" s="21">
        <v>14580000</v>
      </c>
      <c r="D70" s="15"/>
      <c r="E70" s="15"/>
      <c r="F70" s="15"/>
      <c r="G70" s="15"/>
      <c r="H70" s="15"/>
      <c r="I70" s="15"/>
      <c r="J70" s="15"/>
    </row>
    <row r="71" spans="2:10" x14ac:dyDescent="0.25">
      <c r="B71" s="33" t="s">
        <v>118</v>
      </c>
      <c r="C71" s="21">
        <v>29684000</v>
      </c>
      <c r="D71" s="15"/>
      <c r="E71" s="15"/>
      <c r="F71" s="15"/>
      <c r="G71" s="15"/>
      <c r="H71" s="15"/>
      <c r="I71" s="15"/>
      <c r="J71" s="15"/>
    </row>
    <row r="72" spans="2:10" x14ac:dyDescent="0.25">
      <c r="B72" s="22" t="s">
        <v>119</v>
      </c>
      <c r="C72" s="21">
        <v>30324000</v>
      </c>
      <c r="D72" s="15"/>
      <c r="E72" s="15"/>
      <c r="F72" s="15"/>
      <c r="G72" s="15"/>
      <c r="H72" s="15"/>
      <c r="I72" s="15"/>
      <c r="J72" s="15"/>
    </row>
    <row r="73" spans="2:10" x14ac:dyDescent="0.25">
      <c r="B73" s="22" t="s">
        <v>94</v>
      </c>
      <c r="C73" s="21">
        <v>7116000</v>
      </c>
      <c r="D73" s="15"/>
      <c r="E73" s="15"/>
      <c r="F73" s="15"/>
      <c r="G73" s="15"/>
      <c r="H73" s="15"/>
      <c r="I73" s="15"/>
      <c r="J73" s="15"/>
    </row>
    <row r="74" spans="2:10" x14ac:dyDescent="0.25">
      <c r="B74" s="22" t="s">
        <v>95</v>
      </c>
      <c r="C74" s="21">
        <v>18006000</v>
      </c>
      <c r="D74" s="15"/>
      <c r="E74" s="15"/>
      <c r="F74" s="15"/>
      <c r="G74" s="15"/>
      <c r="H74" s="15"/>
      <c r="I74" s="15"/>
      <c r="J74" s="15"/>
    </row>
    <row r="75" spans="2:10" x14ac:dyDescent="0.25">
      <c r="B75" s="22" t="s">
        <v>96</v>
      </c>
      <c r="C75" s="21">
        <v>20142000</v>
      </c>
      <c r="D75" s="15"/>
      <c r="E75" s="15"/>
      <c r="F75" s="15"/>
      <c r="G75" s="15"/>
      <c r="H75" s="15"/>
      <c r="I75" s="15"/>
      <c r="J75" s="15"/>
    </row>
    <row r="76" spans="2:10" x14ac:dyDescent="0.25">
      <c r="B76" s="22" t="s">
        <v>97</v>
      </c>
      <c r="C76" s="21">
        <v>18006000</v>
      </c>
      <c r="D76" s="15"/>
      <c r="E76" s="15"/>
      <c r="F76" s="15"/>
      <c r="G76" s="15"/>
      <c r="H76" s="15"/>
      <c r="I76" s="15"/>
      <c r="J76" s="15"/>
    </row>
    <row r="77" spans="2:10" x14ac:dyDescent="0.25">
      <c r="B77" s="22" t="s">
        <v>120</v>
      </c>
      <c r="C77" s="21">
        <v>14506000</v>
      </c>
      <c r="D77" s="15"/>
      <c r="E77" s="15"/>
      <c r="F77" s="15"/>
      <c r="G77" s="15"/>
      <c r="H77" s="15"/>
      <c r="I77" s="15"/>
      <c r="J77" s="15"/>
    </row>
    <row r="78" spans="2:10" x14ac:dyDescent="0.25">
      <c r="B78" s="22" t="s">
        <v>98</v>
      </c>
      <c r="C78" s="21">
        <v>6682000</v>
      </c>
      <c r="D78" s="15"/>
      <c r="E78" s="15"/>
      <c r="F78" s="15"/>
      <c r="G78" s="15"/>
      <c r="H78" s="15"/>
      <c r="I78" s="15"/>
      <c r="J78" s="15"/>
    </row>
    <row r="79" spans="2:10" x14ac:dyDescent="0.25">
      <c r="B79" s="22" t="s">
        <v>171</v>
      </c>
      <c r="C79" s="21">
        <f>5500000+5500000</f>
        <v>11000000</v>
      </c>
      <c r="D79" s="15"/>
      <c r="E79" s="15"/>
      <c r="F79" s="15"/>
      <c r="G79" s="15"/>
      <c r="H79" s="15"/>
      <c r="I79" s="15"/>
      <c r="J79" s="15"/>
    </row>
    <row r="80" spans="2:10" x14ac:dyDescent="0.25">
      <c r="B80" s="22" t="s">
        <v>101</v>
      </c>
      <c r="C80" s="21">
        <v>4426000</v>
      </c>
      <c r="D80" s="15"/>
      <c r="E80" s="15"/>
      <c r="F80" s="15"/>
      <c r="G80" s="15"/>
      <c r="H80" s="15"/>
      <c r="I80" s="15"/>
      <c r="J80" s="15"/>
    </row>
    <row r="81" spans="2:10" x14ac:dyDescent="0.25">
      <c r="B81" s="22" t="s">
        <v>175</v>
      </c>
      <c r="C81" s="21">
        <v>4426000</v>
      </c>
      <c r="D81" s="15"/>
      <c r="E81" s="15"/>
      <c r="F81" s="15"/>
      <c r="G81" s="15"/>
      <c r="H81" s="15"/>
      <c r="I81" s="15"/>
      <c r="J81" s="15"/>
    </row>
    <row r="82" spans="2:10" x14ac:dyDescent="0.25">
      <c r="B82" s="22" t="s">
        <v>103</v>
      </c>
      <c r="C82" s="21">
        <v>4967000</v>
      </c>
      <c r="D82" s="15"/>
      <c r="E82" s="15"/>
      <c r="F82" s="15"/>
      <c r="G82" s="15"/>
      <c r="H82" s="15"/>
      <c r="I82" s="15"/>
      <c r="J82" s="15"/>
    </row>
    <row r="83" spans="2:10" x14ac:dyDescent="0.25">
      <c r="B83" s="22" t="s">
        <v>121</v>
      </c>
      <c r="C83" s="21">
        <v>22170000</v>
      </c>
      <c r="D83" s="15"/>
      <c r="E83" s="15"/>
      <c r="F83" s="15"/>
      <c r="G83" s="15"/>
      <c r="H83" s="15"/>
      <c r="I83" s="15"/>
      <c r="J83" s="15"/>
    </row>
    <row r="84" spans="2:10" x14ac:dyDescent="0.25">
      <c r="B84" s="22" t="s">
        <v>177</v>
      </c>
      <c r="C84" s="21">
        <f>57600000+54000000+1800000</f>
        <v>113400000</v>
      </c>
      <c r="D84" s="15"/>
      <c r="E84" s="15"/>
      <c r="F84" s="15"/>
      <c r="G84" s="15"/>
      <c r="H84" s="15"/>
      <c r="I84" s="15"/>
      <c r="J84" s="15"/>
    </row>
    <row r="85" spans="2:10" x14ac:dyDescent="0.25">
      <c r="B85" s="22" t="s">
        <v>168</v>
      </c>
      <c r="C85" s="21">
        <v>7200000</v>
      </c>
      <c r="D85" s="15"/>
      <c r="E85" s="15"/>
      <c r="F85" s="15"/>
      <c r="G85" s="15"/>
      <c r="H85" s="15"/>
      <c r="I85" s="15"/>
      <c r="J85" s="15"/>
    </row>
    <row r="86" spans="2:10" x14ac:dyDescent="0.25">
      <c r="B86" s="22" t="s">
        <v>169</v>
      </c>
      <c r="C86" s="21">
        <v>6150000</v>
      </c>
      <c r="D86" s="15"/>
      <c r="E86" s="15"/>
      <c r="F86" s="15"/>
      <c r="G86" s="15"/>
      <c r="H86" s="15"/>
      <c r="I86" s="15"/>
      <c r="J86" s="15"/>
    </row>
    <row r="87" spans="2:10" x14ac:dyDescent="0.25">
      <c r="B87" s="22" t="s">
        <v>172</v>
      </c>
      <c r="C87" s="21">
        <v>23771000</v>
      </c>
      <c r="D87" s="15"/>
      <c r="E87" s="15"/>
      <c r="F87" s="15"/>
      <c r="G87" s="15"/>
      <c r="H87" s="15"/>
      <c r="I87" s="15"/>
      <c r="J87" s="15"/>
    </row>
    <row r="88" spans="2:10" x14ac:dyDescent="0.25">
      <c r="B88" s="22" t="s">
        <v>178</v>
      </c>
      <c r="C88" s="21">
        <v>5400000</v>
      </c>
      <c r="D88" s="15"/>
      <c r="E88" s="15"/>
      <c r="F88" s="15"/>
      <c r="G88" s="15"/>
      <c r="H88" s="15"/>
      <c r="I88" s="15"/>
      <c r="J88" s="15"/>
    </row>
    <row r="89" spans="2:10" x14ac:dyDescent="0.25">
      <c r="B89" s="22" t="s">
        <v>179</v>
      </c>
      <c r="C89" s="21">
        <v>67870000</v>
      </c>
      <c r="D89" s="15"/>
      <c r="E89" s="15"/>
      <c r="F89" s="15"/>
      <c r="G89" s="15"/>
      <c r="H89" s="15"/>
      <c r="I89" s="15"/>
      <c r="J89" s="15"/>
    </row>
    <row r="90" spans="2:10" x14ac:dyDescent="0.25">
      <c r="B90" s="22" t="s">
        <v>180</v>
      </c>
      <c r="C90" s="21">
        <v>14156000</v>
      </c>
      <c r="D90" s="15"/>
      <c r="E90" s="15"/>
      <c r="F90" s="15"/>
      <c r="G90" s="15"/>
      <c r="H90" s="15"/>
      <c r="I90" s="15"/>
      <c r="J90" s="15"/>
    </row>
    <row r="91" spans="2:10" x14ac:dyDescent="0.25">
      <c r="B91" s="22" t="s">
        <v>122</v>
      </c>
      <c r="C91" s="21">
        <v>2586000</v>
      </c>
      <c r="D91" s="15"/>
      <c r="E91" s="15"/>
      <c r="F91" s="15"/>
      <c r="G91" s="15"/>
      <c r="H91" s="15"/>
      <c r="I91" s="15"/>
      <c r="J91" s="15"/>
    </row>
    <row r="92" spans="2:10" x14ac:dyDescent="0.25">
      <c r="B92" s="22"/>
      <c r="C92" s="21"/>
      <c r="D92" s="15"/>
      <c r="E92" s="15"/>
      <c r="F92" s="15"/>
      <c r="G92" s="15"/>
      <c r="H92" s="15"/>
      <c r="I92" s="15"/>
      <c r="J92" s="15"/>
    </row>
    <row r="93" spans="2:10" x14ac:dyDescent="0.25">
      <c r="B93" s="16" t="s">
        <v>104</v>
      </c>
      <c r="C93" s="13">
        <f>SUM(C95:C115)</f>
        <v>403627300</v>
      </c>
      <c r="D93" s="15"/>
      <c r="E93" s="15"/>
      <c r="F93" s="15"/>
      <c r="G93" s="15"/>
      <c r="H93" s="15"/>
      <c r="I93" s="15"/>
      <c r="J93" s="15"/>
    </row>
    <row r="94" spans="2:10" x14ac:dyDescent="0.25">
      <c r="B94" s="22" t="s">
        <v>147</v>
      </c>
      <c r="C94" s="21">
        <v>50733000</v>
      </c>
      <c r="D94" s="15"/>
      <c r="E94" s="15"/>
      <c r="F94" s="15"/>
      <c r="G94" s="15"/>
      <c r="H94" s="15"/>
      <c r="I94" s="15"/>
      <c r="J94" s="15"/>
    </row>
    <row r="95" spans="2:10" x14ac:dyDescent="0.25">
      <c r="B95" s="26" t="s">
        <v>173</v>
      </c>
      <c r="C95" s="21">
        <f>31050000+162000000-4050000+187300</f>
        <v>189187300</v>
      </c>
      <c r="D95" s="15"/>
      <c r="E95" s="15"/>
      <c r="F95" s="15"/>
      <c r="G95" s="15"/>
      <c r="H95" s="15"/>
      <c r="I95" s="15"/>
      <c r="J95" s="15"/>
    </row>
    <row r="96" spans="2:10" x14ac:dyDescent="0.25">
      <c r="B96" s="22" t="s">
        <v>105</v>
      </c>
      <c r="C96" s="21">
        <v>2606000</v>
      </c>
      <c r="D96" s="15"/>
      <c r="E96" s="15"/>
      <c r="F96" s="15"/>
      <c r="G96" s="15"/>
      <c r="H96" s="15"/>
      <c r="I96" s="15"/>
      <c r="J96" s="15"/>
    </row>
    <row r="97" spans="2:10" x14ac:dyDescent="0.25">
      <c r="B97" s="22" t="s">
        <v>106</v>
      </c>
      <c r="C97" s="21">
        <v>10800000</v>
      </c>
      <c r="D97" s="15"/>
      <c r="E97" s="15"/>
      <c r="F97" s="15"/>
      <c r="G97" s="15"/>
      <c r="H97" s="15"/>
      <c r="I97" s="15"/>
      <c r="J97" s="15"/>
    </row>
    <row r="98" spans="2:10" x14ac:dyDescent="0.25">
      <c r="B98" s="22" t="s">
        <v>107</v>
      </c>
      <c r="C98" s="21">
        <v>6024000</v>
      </c>
      <c r="D98" s="15"/>
      <c r="E98" s="15"/>
      <c r="F98" s="15"/>
      <c r="G98" s="15"/>
      <c r="H98" s="15"/>
      <c r="I98" s="15"/>
      <c r="J98" s="15"/>
    </row>
    <row r="99" spans="2:10" x14ac:dyDescent="0.25">
      <c r="B99" s="22" t="s">
        <v>108</v>
      </c>
      <c r="C99" s="21">
        <v>8844000</v>
      </c>
      <c r="D99" s="15"/>
      <c r="E99" s="15"/>
      <c r="F99" s="15"/>
      <c r="G99" s="15"/>
      <c r="H99" s="15"/>
      <c r="I99" s="15"/>
      <c r="J99" s="15"/>
    </row>
    <row r="100" spans="2:10" x14ac:dyDescent="0.25">
      <c r="B100" s="22" t="s">
        <v>128</v>
      </c>
      <c r="C100" s="21">
        <v>6930000</v>
      </c>
      <c r="D100" s="15"/>
      <c r="E100" s="15"/>
      <c r="F100" s="15"/>
      <c r="G100" s="15"/>
      <c r="H100" s="15"/>
      <c r="I100" s="15"/>
      <c r="J100" s="15"/>
    </row>
    <row r="101" spans="2:10" x14ac:dyDescent="0.25">
      <c r="B101" s="22" t="s">
        <v>129</v>
      </c>
      <c r="C101" s="21">
        <v>47480000</v>
      </c>
      <c r="D101" s="15">
        <v>47480000</v>
      </c>
      <c r="E101" s="15"/>
      <c r="F101" s="15"/>
      <c r="G101" s="15"/>
      <c r="H101" s="15"/>
      <c r="I101" s="15"/>
      <c r="J101" s="15"/>
    </row>
    <row r="102" spans="2:10" x14ac:dyDescent="0.25">
      <c r="B102" s="22" t="s">
        <v>112</v>
      </c>
      <c r="C102" s="21">
        <v>14000000</v>
      </c>
      <c r="D102" s="15"/>
      <c r="E102" s="15"/>
      <c r="F102" s="15"/>
      <c r="G102" s="15"/>
      <c r="H102" s="15"/>
      <c r="I102" s="15"/>
      <c r="J102" s="15"/>
    </row>
    <row r="103" spans="2:10" x14ac:dyDescent="0.25">
      <c r="B103" s="22" t="s">
        <v>113</v>
      </c>
      <c r="C103" s="21">
        <v>34000000</v>
      </c>
      <c r="D103" s="15">
        <v>76500000</v>
      </c>
      <c r="E103" s="15"/>
      <c r="F103" s="15"/>
      <c r="G103" s="15"/>
      <c r="H103" s="15"/>
      <c r="I103" s="15"/>
      <c r="J103" s="15"/>
    </row>
    <row r="104" spans="2:10" x14ac:dyDescent="0.25">
      <c r="B104" s="22" t="s">
        <v>81</v>
      </c>
      <c r="C104" s="21">
        <v>5000000</v>
      </c>
      <c r="D104" s="15"/>
      <c r="E104" s="15"/>
      <c r="F104" s="15"/>
      <c r="G104" s="15"/>
      <c r="H104" s="15"/>
      <c r="I104" s="15"/>
      <c r="J104" s="15"/>
    </row>
    <row r="105" spans="2:10" x14ac:dyDescent="0.25">
      <c r="B105" s="22" t="s">
        <v>82</v>
      </c>
      <c r="C105" s="21">
        <v>7000000</v>
      </c>
      <c r="D105" s="15">
        <v>14000000</v>
      </c>
      <c r="E105" s="15"/>
      <c r="F105" s="15"/>
      <c r="G105" s="15"/>
      <c r="H105" s="15"/>
      <c r="I105" s="15"/>
      <c r="J105" s="15"/>
    </row>
    <row r="106" spans="2:10" x14ac:dyDescent="0.25">
      <c r="B106" s="22" t="s">
        <v>83</v>
      </c>
      <c r="C106" s="21">
        <v>3400000</v>
      </c>
      <c r="D106" s="15"/>
      <c r="E106" s="15"/>
      <c r="F106" s="15"/>
      <c r="G106" s="15"/>
      <c r="H106" s="15"/>
      <c r="I106" s="15"/>
      <c r="J106" s="15"/>
    </row>
    <row r="107" spans="2:10" x14ac:dyDescent="0.25">
      <c r="B107" s="22" t="s">
        <v>84</v>
      </c>
      <c r="C107" s="21">
        <v>12000000</v>
      </c>
      <c r="D107" s="15"/>
      <c r="E107" s="15"/>
      <c r="F107" s="15"/>
      <c r="G107" s="15"/>
      <c r="H107" s="15"/>
      <c r="I107" s="15"/>
      <c r="J107" s="15"/>
    </row>
    <row r="108" spans="2:10" x14ac:dyDescent="0.25">
      <c r="B108" s="22" t="s">
        <v>85</v>
      </c>
      <c r="C108" s="21">
        <v>4800000</v>
      </c>
      <c r="D108" s="15"/>
      <c r="E108" s="15"/>
      <c r="F108" s="15"/>
      <c r="G108" s="15"/>
      <c r="H108" s="15"/>
      <c r="I108" s="15"/>
      <c r="J108" s="15"/>
    </row>
    <row r="109" spans="2:10" x14ac:dyDescent="0.25">
      <c r="B109" s="22" t="s">
        <v>86</v>
      </c>
      <c r="C109" s="21">
        <v>5000000</v>
      </c>
      <c r="D109" s="15"/>
      <c r="E109" s="15"/>
      <c r="F109" s="15"/>
      <c r="G109" s="15"/>
      <c r="H109" s="15"/>
      <c r="I109" s="15"/>
      <c r="J109" s="15"/>
    </row>
    <row r="110" spans="2:10" x14ac:dyDescent="0.25">
      <c r="B110" s="22" t="s">
        <v>87</v>
      </c>
      <c r="C110" s="21">
        <v>5000000</v>
      </c>
      <c r="D110" s="15"/>
      <c r="E110" s="15"/>
      <c r="F110" s="15"/>
      <c r="G110" s="15"/>
      <c r="H110" s="15"/>
      <c r="I110" s="15"/>
      <c r="J110" s="15"/>
    </row>
    <row r="111" spans="2:10" x14ac:dyDescent="0.25">
      <c r="B111" s="22" t="s">
        <v>88</v>
      </c>
      <c r="C111" s="21">
        <v>25000000</v>
      </c>
      <c r="D111" s="15"/>
      <c r="E111" s="15"/>
      <c r="F111" s="15"/>
      <c r="G111" s="15"/>
      <c r="H111" s="15"/>
      <c r="I111" s="15"/>
      <c r="J111" s="15"/>
    </row>
    <row r="112" spans="2:10" x14ac:dyDescent="0.25">
      <c r="B112" s="22" t="s">
        <v>176</v>
      </c>
      <c r="C112" s="21">
        <v>8556000</v>
      </c>
      <c r="D112" s="15"/>
      <c r="E112" s="15"/>
      <c r="F112" s="15"/>
      <c r="G112" s="15"/>
      <c r="H112" s="15"/>
      <c r="I112" s="15"/>
      <c r="J112" s="15"/>
    </row>
    <row r="113" spans="2:10" x14ac:dyDescent="0.25">
      <c r="B113" s="22" t="s">
        <v>89</v>
      </c>
      <c r="C113" s="21">
        <v>8000000</v>
      </c>
      <c r="D113" s="15"/>
      <c r="E113" s="15"/>
      <c r="F113" s="15"/>
      <c r="G113" s="15"/>
      <c r="H113" s="15"/>
      <c r="I113" s="15"/>
      <c r="J113" s="15"/>
    </row>
    <row r="114" spans="2:10" x14ac:dyDescent="0.25">
      <c r="B114" s="22"/>
      <c r="C114" s="21"/>
      <c r="D114" s="15"/>
      <c r="E114" s="15"/>
      <c r="F114" s="15"/>
      <c r="G114" s="15"/>
      <c r="H114" s="15"/>
      <c r="I114" s="15"/>
      <c r="J114" s="15"/>
    </row>
    <row r="115" spans="2:10" x14ac:dyDescent="0.25">
      <c r="B115" s="22"/>
      <c r="C115" s="21"/>
      <c r="D115" s="15"/>
      <c r="E115" s="15"/>
      <c r="F115" s="15"/>
      <c r="G115" s="15"/>
      <c r="H115" s="15"/>
      <c r="I115" s="15"/>
      <c r="J115" s="15"/>
    </row>
    <row r="116" spans="2:10" x14ac:dyDescent="0.25">
      <c r="B116" s="16" t="s">
        <v>109</v>
      </c>
      <c r="C116" s="13">
        <f>SUM(C117:C119)</f>
        <v>30000000</v>
      </c>
      <c r="D116" s="15"/>
      <c r="E116" s="15"/>
      <c r="F116" s="15"/>
      <c r="G116" s="15"/>
      <c r="H116" s="15"/>
      <c r="I116" s="15"/>
      <c r="J116" s="15"/>
    </row>
    <row r="117" spans="2:10" x14ac:dyDescent="0.25">
      <c r="B117" s="22" t="s">
        <v>115</v>
      </c>
      <c r="C117" s="34">
        <v>10000000</v>
      </c>
      <c r="D117" s="15"/>
      <c r="E117" s="15"/>
      <c r="F117" s="15"/>
      <c r="G117" s="15"/>
      <c r="H117" s="15"/>
      <c r="I117" s="15"/>
      <c r="J117" s="15"/>
    </row>
    <row r="118" spans="2:10" x14ac:dyDescent="0.25">
      <c r="B118" s="22" t="s">
        <v>116</v>
      </c>
      <c r="C118" s="34">
        <v>10000000</v>
      </c>
      <c r="D118" s="15"/>
      <c r="E118" s="15"/>
      <c r="F118" s="15"/>
      <c r="G118" s="15"/>
      <c r="H118" s="15"/>
      <c r="I118" s="15"/>
      <c r="J118" s="15"/>
    </row>
    <row r="119" spans="2:10" x14ac:dyDescent="0.25">
      <c r="B119" s="22" t="s">
        <v>117</v>
      </c>
      <c r="C119" s="34">
        <v>10000000</v>
      </c>
      <c r="D119" s="15"/>
      <c r="E119" s="15"/>
      <c r="F119" s="15"/>
      <c r="G119" s="15"/>
      <c r="H119" s="15"/>
      <c r="I119" s="15"/>
      <c r="J119" s="15"/>
    </row>
    <row r="120" spans="2:10" x14ac:dyDescent="0.25">
      <c r="B120" s="22"/>
      <c r="C120" s="21"/>
      <c r="D120" s="15"/>
      <c r="E120" s="15"/>
      <c r="F120" s="15"/>
      <c r="G120" s="15"/>
      <c r="H120" s="15"/>
      <c r="I120" s="15"/>
      <c r="J120" s="15"/>
    </row>
    <row r="121" spans="2:10" x14ac:dyDescent="0.25">
      <c r="B121" s="27" t="s">
        <v>125</v>
      </c>
      <c r="C121" s="13">
        <f>C5+C46+C68+C93+C116</f>
        <v>3960867660</v>
      </c>
      <c r="D121" s="15"/>
      <c r="E121" s="15"/>
      <c r="F121" s="15"/>
      <c r="G121" s="15"/>
      <c r="H121" s="15"/>
      <c r="I121" s="15"/>
      <c r="J121" s="15"/>
    </row>
    <row r="123" spans="2:10" x14ac:dyDescent="0.25">
      <c r="B123" s="11" t="s">
        <v>130</v>
      </c>
      <c r="C123" s="12">
        <f>'Lamp II'!C18</f>
        <v>3960867660</v>
      </c>
    </row>
    <row r="125" spans="2:10" x14ac:dyDescent="0.25">
      <c r="B125" s="11" t="s">
        <v>131</v>
      </c>
      <c r="C125" s="29">
        <f>C123-C121</f>
        <v>0</v>
      </c>
    </row>
    <row r="127" spans="2:10" x14ac:dyDescent="0.25">
      <c r="C127" s="28" t="s">
        <v>163</v>
      </c>
    </row>
    <row r="128" spans="2:10" x14ac:dyDescent="0.25">
      <c r="C128" s="28" t="s">
        <v>142</v>
      </c>
    </row>
    <row r="129" spans="3:3" x14ac:dyDescent="0.25">
      <c r="C129" s="28"/>
    </row>
    <row r="130" spans="3:3" x14ac:dyDescent="0.25">
      <c r="C130" s="28"/>
    </row>
    <row r="131" spans="3:3" x14ac:dyDescent="0.25">
      <c r="C131" s="28"/>
    </row>
    <row r="132" spans="3:3" x14ac:dyDescent="0.25">
      <c r="C132" s="28" t="s">
        <v>143</v>
      </c>
    </row>
  </sheetData>
  <mergeCells count="1">
    <mergeCell ref="D3:I3"/>
  </mergeCells>
  <pageMargins left="0.31496062992125984" right="0" top="0.74803149606299213" bottom="0.74803149606299213" header="0.31496062992125984" footer="0.31496062992125984"/>
  <pageSetup paperSize="9" orientation="portrait" horizontalDpi="120" verticalDpi="7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75" zoomScaleNormal="75" workbookViewId="0">
      <selection activeCell="C11" sqref="C11"/>
    </sheetView>
  </sheetViews>
  <sheetFormatPr defaultColWidth="9.140625" defaultRowHeight="18.75" customHeight="1" x14ac:dyDescent="0.25"/>
  <cols>
    <col min="1" max="1" width="5.5703125" style="2" customWidth="1"/>
    <col min="2" max="2" width="45.42578125" style="2" customWidth="1"/>
    <col min="3" max="3" width="18.7109375" style="2" customWidth="1"/>
    <col min="4" max="4" width="17.28515625" style="2" customWidth="1"/>
    <col min="5" max="5" width="13.85546875" style="2" customWidth="1"/>
    <col min="6" max="6" width="15.42578125" style="2" customWidth="1"/>
    <col min="7" max="7" width="16" style="2" customWidth="1"/>
    <col min="8" max="8" width="13.85546875" style="2" customWidth="1"/>
    <col min="9" max="9" width="15.28515625" style="2" customWidth="1"/>
    <col min="10" max="10" width="18" style="1" bestFit="1" customWidth="1"/>
    <col min="11" max="16384" width="9.140625" style="1"/>
  </cols>
  <sheetData>
    <row r="1" spans="1:14" ht="18.75" customHeight="1" x14ac:dyDescent="0.25">
      <c r="A1" s="179" t="s">
        <v>0</v>
      </c>
      <c r="B1" s="179"/>
      <c r="C1" s="179"/>
    </row>
    <row r="3" spans="1:14" ht="18.75" customHeight="1" x14ac:dyDescent="0.25">
      <c r="A3" s="4" t="s">
        <v>1</v>
      </c>
      <c r="B3" s="4" t="s">
        <v>2</v>
      </c>
      <c r="C3" s="4" t="s">
        <v>3</v>
      </c>
    </row>
    <row r="4" spans="1:14" ht="18.75" customHeight="1" x14ac:dyDescent="0.25">
      <c r="A4" s="4">
        <v>1</v>
      </c>
      <c r="B4" s="4" t="s">
        <v>4</v>
      </c>
      <c r="C4" s="4">
        <v>1124098000</v>
      </c>
      <c r="N4" s="1" t="s">
        <v>34</v>
      </c>
    </row>
    <row r="5" spans="1:14" ht="18.75" customHeight="1" x14ac:dyDescent="0.25">
      <c r="A5" s="4">
        <v>2</v>
      </c>
      <c r="B5" s="4" t="s">
        <v>5</v>
      </c>
      <c r="C5" s="4">
        <v>1533145000</v>
      </c>
      <c r="D5" s="2">
        <f>C5*30%</f>
        <v>459943500</v>
      </c>
    </row>
    <row r="6" spans="1:14" ht="18.75" customHeight="1" x14ac:dyDescent="0.25">
      <c r="A6" s="4">
        <v>3</v>
      </c>
      <c r="B6" s="4" t="s">
        <v>6</v>
      </c>
      <c r="C6" s="4">
        <v>36367400</v>
      </c>
    </row>
    <row r="7" spans="1:14" ht="18.75" customHeight="1" x14ac:dyDescent="0.25">
      <c r="A7" s="4">
        <v>4</v>
      </c>
      <c r="B7" s="4" t="s">
        <v>7</v>
      </c>
      <c r="C7" s="4">
        <v>271257260</v>
      </c>
    </row>
    <row r="8" spans="1:14" ht="18.75" customHeight="1" x14ac:dyDescent="0.25">
      <c r="A8" s="4">
        <v>5</v>
      </c>
      <c r="B8" s="4" t="s">
        <v>8</v>
      </c>
      <c r="C8" s="4">
        <v>326572000</v>
      </c>
    </row>
    <row r="9" spans="1:14" ht="18.75" customHeight="1" x14ac:dyDescent="0.25">
      <c r="A9" s="4">
        <v>6</v>
      </c>
      <c r="B9" s="4" t="s">
        <v>9</v>
      </c>
      <c r="C9" s="4">
        <v>30000000</v>
      </c>
    </row>
    <row r="10" spans="1:14" ht="18.75" customHeight="1" x14ac:dyDescent="0.25">
      <c r="A10" s="4">
        <v>7</v>
      </c>
      <c r="B10" s="4" t="s">
        <v>33</v>
      </c>
      <c r="C10" s="4">
        <f>224696000+66109500</f>
        <v>290805500</v>
      </c>
    </row>
    <row r="11" spans="1:14" ht="18.75" customHeight="1" x14ac:dyDescent="0.25">
      <c r="A11" s="4"/>
      <c r="B11" s="4" t="s">
        <v>11</v>
      </c>
      <c r="C11" s="9">
        <f>SUM(C4:C10)</f>
        <v>3612245160</v>
      </c>
      <c r="D11" s="2">
        <f>C11*30%</f>
        <v>1083673548</v>
      </c>
    </row>
    <row r="13" spans="1:14" ht="18.75" customHeight="1" x14ac:dyDescent="0.25">
      <c r="A13" s="180" t="s">
        <v>1</v>
      </c>
      <c r="B13" s="180" t="s">
        <v>12</v>
      </c>
      <c r="C13" s="182" t="s">
        <v>13</v>
      </c>
      <c r="D13" s="183"/>
      <c r="E13" s="183"/>
      <c r="F13" s="183"/>
      <c r="G13" s="183"/>
      <c r="H13" s="183"/>
      <c r="I13" s="184"/>
    </row>
    <row r="14" spans="1:14" s="5" customFormat="1" ht="18.75" customHeight="1" x14ac:dyDescent="0.25">
      <c r="A14" s="181"/>
      <c r="B14" s="181"/>
      <c r="C14" s="6" t="s">
        <v>14</v>
      </c>
      <c r="D14" s="6" t="s">
        <v>15</v>
      </c>
      <c r="E14" s="6" t="s">
        <v>16</v>
      </c>
      <c r="F14" s="6" t="s">
        <v>17</v>
      </c>
      <c r="G14" s="6" t="s">
        <v>18</v>
      </c>
      <c r="H14" s="6" t="s">
        <v>19</v>
      </c>
      <c r="I14" s="6" t="s">
        <v>20</v>
      </c>
      <c r="J14" s="5" t="s">
        <v>11</v>
      </c>
    </row>
    <row r="15" spans="1:14" ht="18.75" customHeight="1" x14ac:dyDescent="0.25">
      <c r="A15" s="4">
        <v>1</v>
      </c>
      <c r="B15" s="4" t="s">
        <v>21</v>
      </c>
      <c r="C15" s="7"/>
      <c r="D15" s="4">
        <v>459943500</v>
      </c>
      <c r="E15" s="7"/>
      <c r="F15" s="7"/>
      <c r="G15" s="7"/>
      <c r="H15" s="7"/>
      <c r="I15" s="7"/>
      <c r="J15" s="2">
        <f>SUM(C15:I15)</f>
        <v>459943500</v>
      </c>
    </row>
    <row r="16" spans="1:14" ht="18.75" customHeight="1" x14ac:dyDescent="0.25">
      <c r="A16" s="4">
        <v>2</v>
      </c>
      <c r="B16" s="4" t="s">
        <v>22</v>
      </c>
      <c r="C16" s="7"/>
      <c r="D16" s="7"/>
      <c r="E16" s="4"/>
      <c r="F16" s="4"/>
      <c r="G16" s="4">
        <f>37650000+38790000+8317500+14694528+36000000</f>
        <v>135452028</v>
      </c>
      <c r="H16" s="4"/>
      <c r="I16" s="4"/>
      <c r="J16" s="2">
        <f t="shared" ref="J16:J24" si="0">SUM(C16:I16)</f>
        <v>135452028</v>
      </c>
    </row>
    <row r="17" spans="1:10" ht="18.75" customHeight="1" x14ac:dyDescent="0.25">
      <c r="A17" s="4">
        <v>3</v>
      </c>
      <c r="B17" s="4" t="s">
        <v>24</v>
      </c>
      <c r="C17" s="7"/>
      <c r="D17" s="4">
        <v>200000000</v>
      </c>
      <c r="E17" s="4"/>
      <c r="F17" s="4"/>
      <c r="G17" s="4">
        <v>161119972</v>
      </c>
      <c r="H17" s="4">
        <v>30000000</v>
      </c>
      <c r="I17" s="4">
        <v>224696000</v>
      </c>
      <c r="J17" s="2">
        <f t="shared" si="0"/>
        <v>615815972</v>
      </c>
    </row>
    <row r="18" spans="1:10" ht="18.75" customHeight="1" x14ac:dyDescent="0.25">
      <c r="A18" s="4">
        <v>4</v>
      </c>
      <c r="B18" s="4" t="s">
        <v>23</v>
      </c>
      <c r="C18" s="4">
        <v>890953000</v>
      </c>
      <c r="D18" s="7"/>
      <c r="E18" s="4"/>
      <c r="F18" s="4"/>
      <c r="G18" s="4"/>
      <c r="H18" s="4"/>
      <c r="I18" s="4"/>
      <c r="J18" s="2">
        <f t="shared" si="0"/>
        <v>890953000</v>
      </c>
    </row>
    <row r="19" spans="1:10" ht="18.75" customHeight="1" x14ac:dyDescent="0.25">
      <c r="A19" s="4">
        <v>5</v>
      </c>
      <c r="B19" s="4" t="s">
        <v>25</v>
      </c>
      <c r="C19" s="7"/>
      <c r="D19" s="4">
        <v>573201500</v>
      </c>
      <c r="E19" s="4">
        <v>36367400</v>
      </c>
      <c r="F19" s="4"/>
      <c r="G19" s="4"/>
      <c r="H19" s="4"/>
      <c r="I19" s="4"/>
      <c r="J19" s="2">
        <f t="shared" si="0"/>
        <v>609568900</v>
      </c>
    </row>
    <row r="20" spans="1:10" ht="18.75" customHeight="1" x14ac:dyDescent="0.25">
      <c r="A20" s="4">
        <v>6</v>
      </c>
      <c r="B20" s="4" t="s">
        <v>26</v>
      </c>
      <c r="C20" s="4">
        <v>233145000</v>
      </c>
      <c r="D20" s="4">
        <v>300000000</v>
      </c>
      <c r="E20" s="4"/>
      <c r="F20" s="4">
        <v>271257260</v>
      </c>
      <c r="G20" s="4"/>
      <c r="H20" s="4"/>
      <c r="I20" s="4"/>
      <c r="J20" s="2">
        <f t="shared" si="0"/>
        <v>804402260</v>
      </c>
    </row>
    <row r="21" spans="1:10" ht="18.75" customHeight="1" x14ac:dyDescent="0.25">
      <c r="A21" s="4">
        <v>7</v>
      </c>
      <c r="B21" s="4" t="s">
        <v>27</v>
      </c>
      <c r="C21" s="7"/>
      <c r="D21" s="10"/>
      <c r="E21" s="10"/>
      <c r="F21" s="10"/>
      <c r="G21" s="4">
        <v>30000000</v>
      </c>
      <c r="H21" s="10"/>
      <c r="I21" s="10"/>
      <c r="J21" s="2">
        <f t="shared" si="0"/>
        <v>30000000</v>
      </c>
    </row>
    <row r="22" spans="1:10" ht="18.75" customHeight="1" x14ac:dyDescent="0.25">
      <c r="A22" s="4"/>
      <c r="B22" s="4" t="s">
        <v>11</v>
      </c>
      <c r="C22" s="4">
        <f>SUM(C15:C21)</f>
        <v>1124098000</v>
      </c>
      <c r="D22" s="4">
        <f t="shared" ref="D22:I22" si="1">SUM(D15:D21)</f>
        <v>1533145000</v>
      </c>
      <c r="E22" s="4">
        <f t="shared" si="1"/>
        <v>36367400</v>
      </c>
      <c r="F22" s="4">
        <f t="shared" si="1"/>
        <v>271257260</v>
      </c>
      <c r="G22" s="4">
        <f t="shared" si="1"/>
        <v>326572000</v>
      </c>
      <c r="H22" s="4">
        <f t="shared" si="1"/>
        <v>30000000</v>
      </c>
      <c r="I22" s="4">
        <f t="shared" si="1"/>
        <v>224696000</v>
      </c>
      <c r="J22" s="2">
        <f t="shared" si="0"/>
        <v>3546135660</v>
      </c>
    </row>
    <row r="23" spans="1:10" ht="18.75" customHeight="1" x14ac:dyDescent="0.25">
      <c r="B23" s="2" t="s">
        <v>28</v>
      </c>
      <c r="C23" s="2">
        <f>C4</f>
        <v>1124098000</v>
      </c>
      <c r="D23" s="2">
        <f>C5</f>
        <v>1533145000</v>
      </c>
      <c r="E23" s="2">
        <f>C6</f>
        <v>36367400</v>
      </c>
      <c r="F23" s="2">
        <f>C7</f>
        <v>271257260</v>
      </c>
      <c r="G23" s="2">
        <f>C8</f>
        <v>326572000</v>
      </c>
      <c r="H23" s="2">
        <f>C9</f>
        <v>30000000</v>
      </c>
      <c r="I23" s="2">
        <f>C10</f>
        <v>290805500</v>
      </c>
      <c r="J23" s="8">
        <f t="shared" si="0"/>
        <v>3612245160</v>
      </c>
    </row>
    <row r="24" spans="1:10" ht="18.75" customHeight="1" x14ac:dyDescent="0.25">
      <c r="B24" s="2" t="s">
        <v>29</v>
      </c>
      <c r="C24" s="2">
        <f>C23-C22</f>
        <v>0</v>
      </c>
      <c r="D24" s="2">
        <f t="shared" ref="D24:I24" si="2">D23-D22</f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66109500</v>
      </c>
      <c r="J24" s="2">
        <f t="shared" si="0"/>
        <v>66109500</v>
      </c>
    </row>
    <row r="27" spans="1:10" ht="18.75" customHeight="1" x14ac:dyDescent="0.25">
      <c r="B27" s="2" t="s">
        <v>30</v>
      </c>
      <c r="C27" s="2" t="s">
        <v>31</v>
      </c>
      <c r="E27" s="2" t="s">
        <v>32</v>
      </c>
    </row>
    <row r="28" spans="1:10" ht="18.75" customHeight="1" x14ac:dyDescent="0.25">
      <c r="A28" s="2">
        <v>1</v>
      </c>
      <c r="B28" s="4" t="s">
        <v>24</v>
      </c>
    </row>
    <row r="29" spans="1:10" ht="18.75" customHeight="1" x14ac:dyDescent="0.25">
      <c r="A29" s="2">
        <v>2</v>
      </c>
      <c r="B29" s="4" t="s">
        <v>23</v>
      </c>
      <c r="C29" s="2">
        <v>1369267500</v>
      </c>
    </row>
    <row r="30" spans="1:10" ht="18.75" customHeight="1" x14ac:dyDescent="0.25">
      <c r="A30" s="2">
        <v>3</v>
      </c>
      <c r="B30" s="4" t="s">
        <v>25</v>
      </c>
    </row>
    <row r="31" spans="1:10" ht="18.75" customHeight="1" x14ac:dyDescent="0.25">
      <c r="A31" s="2">
        <v>4</v>
      </c>
      <c r="B31" s="4" t="s">
        <v>26</v>
      </c>
    </row>
  </sheetData>
  <mergeCells count="4">
    <mergeCell ref="A1:C1"/>
    <mergeCell ref="B13:B14"/>
    <mergeCell ref="A13:A14"/>
    <mergeCell ref="C13:I13"/>
  </mergeCells>
  <pageMargins left="0.11811023622047245" right="0" top="0.55118110236220474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MUSDES materi</vt:lpstr>
      <vt:lpstr>APBDes2018</vt:lpstr>
      <vt:lpstr>Lamp 1</vt:lpstr>
      <vt:lpstr>Lamp II</vt:lpstr>
      <vt:lpstr>lamp apbdes</vt:lpstr>
      <vt:lpstr>musdes apbdes</vt:lpstr>
      <vt:lpstr>afr musren</vt:lpstr>
      <vt:lpstr>siskeudes</vt:lpstr>
      <vt:lpstr>Pagu per bidang</vt:lpstr>
      <vt:lpstr>per kegiatan</vt:lpstr>
      <vt:lpstr>musren</vt:lpstr>
      <vt:lpstr>Sheet3</vt:lpstr>
      <vt:lpstr>'afr musren'!Print_Titles</vt:lpstr>
      <vt:lpstr>APBDes2018!Print_Titles</vt:lpstr>
      <vt:lpstr>'lamp apbdes'!Print_Titles</vt:lpstr>
      <vt:lpstr>'musdes apbdes'!Print_Titles</vt:lpstr>
      <vt:lpstr>'MUSDES materi'!Print_Titles</vt:lpstr>
      <vt:lpstr>musren!Print_Titles</vt:lpstr>
      <vt:lpstr>'per kegiatan'!Print_Titles</vt:lpstr>
      <vt:lpstr>siskeudes!Print_Titles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BPD COM</dc:creator>
  <cp:lastModifiedBy>SARI</cp:lastModifiedBy>
  <cp:lastPrinted>2017-12-20T01:41:42Z</cp:lastPrinted>
  <dcterms:created xsi:type="dcterms:W3CDTF">2017-06-12T12:13:51Z</dcterms:created>
  <dcterms:modified xsi:type="dcterms:W3CDTF">2017-12-20T01:44:24Z</dcterms:modified>
</cp:coreProperties>
</file>